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2017026a1 - Stavebná časť" sheetId="2" r:id="rId2"/>
  </sheets>
  <definedNames>
    <definedName name="_xlnm.Print_Area" localSheetId="0">'Rekapitulácia stavby'!$C$4:$AP$70,'Rekapitulácia stavby'!$C$76:$AP$106</definedName>
    <definedName name="_xlnm.Print_Titles" localSheetId="0">'Rekapitulácia stavby'!$85:$85</definedName>
    <definedName name="_xlnm.Print_Area" localSheetId="1">'2017026a1 - Stavebná časť'!$C$4:$Q$69,'2017026a1 - Stavebná časť'!$C$75:$Q$109,'2017026a1 - Stavebná časť'!$C$115:$Q$189</definedName>
    <definedName name="_xlnm.Print_Titles" localSheetId="1">'2017026a1 - Stavebná časť'!$126:$126</definedName>
  </definedNames>
  <calcPr/>
</workbook>
</file>

<file path=xl/calcChain.xml><?xml version="1.0" encoding="utf-8"?>
<calcChain xmlns="http://schemas.openxmlformats.org/spreadsheetml/2006/main">
  <c i="2" r="N189"/>
  <c i="1" r="AY89"/>
  <c r="AX89"/>
  <c i="2" r="BI188"/>
  <c r="BH188"/>
  <c r="BG188"/>
  <c r="BE188"/>
  <c r="AA188"/>
  <c r="AA187"/>
  <c r="Y188"/>
  <c r="Y187"/>
  <c r="W188"/>
  <c r="W187"/>
  <c r="BK188"/>
  <c r="BK187"/>
  <c r="N187"/>
  <c r="N188"/>
  <c r="BF188"/>
  <c r="N99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AA179"/>
  <c r="Y180"/>
  <c r="Y179"/>
  <c r="W180"/>
  <c r="W179"/>
  <c r="BK180"/>
  <c r="BK179"/>
  <c r="N179"/>
  <c r="N180"/>
  <c r="BF180"/>
  <c r="N98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AA173"/>
  <c r="Y174"/>
  <c r="Y173"/>
  <c r="W174"/>
  <c r="W173"/>
  <c r="BK174"/>
  <c r="BK173"/>
  <c r="N173"/>
  <c r="N174"/>
  <c r="BF174"/>
  <c r="N97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AA166"/>
  <c r="Y167"/>
  <c r="Y166"/>
  <c r="W167"/>
  <c r="W166"/>
  <c r="BK167"/>
  <c r="BK166"/>
  <c r="N166"/>
  <c r="N167"/>
  <c r="BF167"/>
  <c r="N9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AA157"/>
  <c r="Y158"/>
  <c r="Y157"/>
  <c r="W158"/>
  <c r="W157"/>
  <c r="BK158"/>
  <c r="BK157"/>
  <c r="N157"/>
  <c r="N158"/>
  <c r="BF158"/>
  <c r="N95"/>
  <c r="BI156"/>
  <c r="BH156"/>
  <c r="BG156"/>
  <c r="BE156"/>
  <c r="AA156"/>
  <c r="AA155"/>
  <c r="AA154"/>
  <c r="Y156"/>
  <c r="Y155"/>
  <c r="Y154"/>
  <c r="W156"/>
  <c r="W155"/>
  <c r="W154"/>
  <c r="BK156"/>
  <c r="BK155"/>
  <c r="N155"/>
  <c r="BK154"/>
  <c r="N154"/>
  <c r="N156"/>
  <c r="BF156"/>
  <c r="N94"/>
  <c r="N93"/>
  <c r="BI153"/>
  <c r="BH153"/>
  <c r="BG153"/>
  <c r="BE153"/>
  <c r="AA153"/>
  <c r="Y153"/>
  <c r="W153"/>
  <c r="BK153"/>
  <c r="N153"/>
  <c r="BF153"/>
  <c r="BI152"/>
  <c r="BH152"/>
  <c r="BG152"/>
  <c r="BE152"/>
  <c r="AA152"/>
  <c r="AA151"/>
  <c r="Y152"/>
  <c r="Y151"/>
  <c r="W152"/>
  <c r="W151"/>
  <c r="BK152"/>
  <c r="BK151"/>
  <c r="N151"/>
  <c r="N152"/>
  <c r="BF152"/>
  <c r="N92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Y137"/>
  <c r="Y136"/>
  <c r="W137"/>
  <c r="W136"/>
  <c r="BK137"/>
  <c r="BK136"/>
  <c r="N136"/>
  <c r="N137"/>
  <c r="BF137"/>
  <c r="N91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AA129"/>
  <c r="AA128"/>
  <c r="AA127"/>
  <c r="Y130"/>
  <c r="Y129"/>
  <c r="Y128"/>
  <c r="Y127"/>
  <c r="W130"/>
  <c r="W129"/>
  <c r="W128"/>
  <c r="W127"/>
  <c i="1" r="AU89"/>
  <c i="2" r="BK130"/>
  <c r="BK129"/>
  <c r="N129"/>
  <c r="BK128"/>
  <c r="N128"/>
  <c r="BK127"/>
  <c r="N127"/>
  <c r="N88"/>
  <c r="N130"/>
  <c r="BF130"/>
  <c r="N90"/>
  <c r="N89"/>
  <c r="M124"/>
  <c r="F124"/>
  <c r="M123"/>
  <c r="F123"/>
  <c r="F121"/>
  <c r="F119"/>
  <c r="BI107"/>
  <c r="BH107"/>
  <c r="BG107"/>
  <c r="BE107"/>
  <c r="N107"/>
  <c r="BF107"/>
  <c r="BI106"/>
  <c r="BH106"/>
  <c r="BG106"/>
  <c r="BE106"/>
  <c r="N106"/>
  <c r="BF106"/>
  <c r="BI105"/>
  <c r="BH105"/>
  <c r="BG105"/>
  <c r="BE105"/>
  <c r="N105"/>
  <c r="BF105"/>
  <c r="BI104"/>
  <c r="BH104"/>
  <c r="BG104"/>
  <c r="BE104"/>
  <c r="N104"/>
  <c r="BF104"/>
  <c r="BI103"/>
  <c r="BH103"/>
  <c r="BG103"/>
  <c r="BE103"/>
  <c r="N103"/>
  <c r="BF103"/>
  <c r="BI102"/>
  <c r="H37"/>
  <c i="1" r="BD89"/>
  <c i="2" r="BH102"/>
  <c r="H36"/>
  <c i="1" r="BC89"/>
  <c i="2" r="BG102"/>
  <c r="H35"/>
  <c i="1" r="BB89"/>
  <c i="2" r="BE102"/>
  <c r="M33"/>
  <c i="1" r="AV89"/>
  <c i="2" r="H33"/>
  <c i="1" r="AZ89"/>
  <c i="2" r="N102"/>
  <c r="N101"/>
  <c r="L109"/>
  <c r="BF102"/>
  <c r="M34"/>
  <c i="1" r="AW89"/>
  <c i="2" r="H34"/>
  <c i="1" r="BA89"/>
  <c i="2" r="M29"/>
  <c i="1" r="AS89"/>
  <c i="2" r="M28"/>
  <c r="M84"/>
  <c r="F84"/>
  <c r="M83"/>
  <c r="F83"/>
  <c r="F81"/>
  <c r="F79"/>
  <c r="M31"/>
  <c i="1" r="AG89"/>
  <c i="2" r="L39"/>
  <c r="O10"/>
  <c r="M121"/>
  <c r="M81"/>
  <c r="F6"/>
  <c r="F117"/>
  <c r="F77"/>
  <c i="1" r="CK104"/>
  <c r="CJ104"/>
  <c r="CI104"/>
  <c r="CC104"/>
  <c r="CH104"/>
  <c r="CB104"/>
  <c r="CG104"/>
  <c r="CA104"/>
  <c r="CF104"/>
  <c r="BZ104"/>
  <c r="CE104"/>
  <c r="CK103"/>
  <c r="CJ103"/>
  <c r="CI103"/>
  <c r="CC103"/>
  <c r="CH103"/>
  <c r="CB103"/>
  <c r="CG103"/>
  <c r="CA103"/>
  <c r="CF103"/>
  <c r="BZ103"/>
  <c r="CE103"/>
  <c r="CK102"/>
  <c r="CJ102"/>
  <c r="CI102"/>
  <c r="CC102"/>
  <c r="CH102"/>
  <c r="CB102"/>
  <c r="CG102"/>
  <c r="CA102"/>
  <c r="CF102"/>
  <c r="BZ102"/>
  <c r="CE102"/>
  <c r="CK10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CK98"/>
  <c r="CJ98"/>
  <c r="CI98"/>
  <c r="CH98"/>
  <c r="CG98"/>
  <c r="CF98"/>
  <c r="BZ98"/>
  <c r="CE98"/>
  <c r="CK97"/>
  <c r="CJ97"/>
  <c r="CI97"/>
  <c r="CH97"/>
  <c r="CG97"/>
  <c r="CF97"/>
  <c r="BZ97"/>
  <c r="CE97"/>
  <c r="CK96"/>
  <c r="CJ96"/>
  <c r="CI96"/>
  <c r="CH96"/>
  <c r="CG96"/>
  <c r="CF96"/>
  <c r="BZ96"/>
  <c r="CE96"/>
  <c r="CK95"/>
  <c r="CJ95"/>
  <c r="CI95"/>
  <c r="CH95"/>
  <c r="CG95"/>
  <c r="CF95"/>
  <c r="BZ95"/>
  <c r="CE95"/>
  <c r="CK94"/>
  <c r="CJ94"/>
  <c r="CI94"/>
  <c r="CH94"/>
  <c r="CG94"/>
  <c r="CF94"/>
  <c r="BZ94"/>
  <c r="CE94"/>
  <c r="CK93"/>
  <c r="CJ93"/>
  <c r="CI93"/>
  <c r="CH93"/>
  <c r="CG93"/>
  <c r="CF93"/>
  <c r="BZ93"/>
  <c r="CE93"/>
  <c r="CK92"/>
  <c r="CJ92"/>
  <c r="CI92"/>
  <c r="CH92"/>
  <c r="CG92"/>
  <c r="CF92"/>
  <c r="BZ92"/>
  <c r="CE92"/>
  <c r="BD88"/>
  <c r="BC88"/>
  <c r="BB88"/>
  <c r="BA88"/>
  <c r="AZ88"/>
  <c r="AY88"/>
  <c r="AX88"/>
  <c r="AW88"/>
  <c r="AV88"/>
  <c r="AU88"/>
  <c r="AT88"/>
  <c r="AS88"/>
  <c r="AG88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104"/>
  <c r="CD104"/>
  <c r="AV104"/>
  <c r="BY104"/>
  <c r="AN104"/>
  <c r="AG103"/>
  <c r="CD103"/>
  <c r="AV103"/>
  <c r="BY103"/>
  <c r="AN103"/>
  <c r="AG102"/>
  <c r="CD102"/>
  <c r="AV102"/>
  <c r="BY102"/>
  <c r="AN102"/>
  <c r="AG101"/>
  <c r="CD101"/>
  <c r="AV101"/>
  <c r="BY101"/>
  <c r="AN101"/>
  <c r="AG100"/>
  <c r="CD100"/>
  <c r="AV100"/>
  <c r="BY100"/>
  <c r="AN100"/>
  <c r="AG99"/>
  <c r="CD99"/>
  <c r="AV99"/>
  <c r="BY99"/>
  <c r="AN99"/>
  <c r="AG98"/>
  <c r="CD98"/>
  <c r="AV98"/>
  <c r="BY98"/>
  <c r="AN98"/>
  <c r="AG97"/>
  <c r="CD97"/>
  <c r="AV97"/>
  <c r="BY97"/>
  <c r="AN97"/>
  <c r="AG96"/>
  <c r="CD96"/>
  <c r="AV96"/>
  <c r="BY96"/>
  <c r="AN96"/>
  <c r="AG95"/>
  <c r="CD95"/>
  <c r="AV95"/>
  <c r="BY95"/>
  <c r="AN95"/>
  <c r="AG94"/>
  <c r="CD94"/>
  <c r="AV94"/>
  <c r="BY94"/>
  <c r="AN94"/>
  <c r="AG93"/>
  <c r="CD93"/>
  <c r="AV93"/>
  <c r="BY93"/>
  <c r="AN93"/>
  <c r="AG92"/>
  <c r="AG91"/>
  <c r="AK27"/>
  <c r="AG106"/>
  <c r="CD92"/>
  <c r="W31"/>
  <c r="AV92"/>
  <c r="BY92"/>
  <c r="AK31"/>
  <c r="AN92"/>
  <c r="AN91"/>
  <c r="AT89"/>
  <c r="AN89"/>
  <c r="AN88"/>
  <c r="AN87"/>
  <c r="AN10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<sst xmlns="http://schemas.openxmlformats.org/spreadsheetml/2006/main">
  <si>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</si>
  <si>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</si>
  <si>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</si>
  <si>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</si>
  <si>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</si>
  <si>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</si>
  <si>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</si>
  <si>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</si>
  <si>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 xml:space="preserve">&gt;&gt;  skryté stĺpce  &lt;&lt;</t>
  </si>
  <si>
    <t>0,001</t>
  </si>
  <si>
    <t>20</t>
  </si>
  <si>
    <t>SÚHRNNÝ LIST STAVBY</t>
  </si>
  <si>
    <t xml:space="preserve">v ---  nižšie sa nachádzajú doplnkové a pomocné údaje k zostavám  --- v</t>
  </si>
  <si>
    <t>Návod na vyplnenie</t>
  </si>
  <si>
    <t>Kód:</t>
  </si>
  <si>
    <t>2017026</t>
  </si>
  <si>
    <t xml:space="preserve"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</si>
  <si>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</si>
  <si>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Poipeľské regionálne koordinačné centrum výroby a distribúcie miestnych produktov - Kalonda</t>
  </si>
  <si>
    <t>JKSO:</t>
  </si>
  <si>
    <t>801 61</t>
  </si>
  <si>
    <t>KS:</t>
  </si>
  <si>
    <t>1220</t>
  </si>
  <si>
    <t>Miesto:</t>
  </si>
  <si>
    <t>Kalonda</t>
  </si>
  <si>
    <t>Dátum:</t>
  </si>
  <si>
    <t>7. 8. 2017</t>
  </si>
  <si>
    <t>CPV:</t>
  </si>
  <si>
    <t>45213150-9</t>
  </si>
  <si>
    <t>CPA:</t>
  </si>
  <si>
    <t>41.00.43</t>
  </si>
  <si>
    <t>Objednávateľ:</t>
  </si>
  <si>
    <t>IČO:</t>
  </si>
  <si>
    <t>00649121</t>
  </si>
  <si>
    <t>Obec Kalonda</t>
  </si>
  <si>
    <t>IČO DPH:</t>
  </si>
  <si>
    <t>2021097254</t>
  </si>
  <si>
    <t>Zhotoviteľ:</t>
  </si>
  <si>
    <t>Vyplň údaj</t>
  </si>
  <si>
    <t>True</t>
  </si>
  <si>
    <t>Projektant:</t>
  </si>
  <si>
    <t>45351856</t>
  </si>
  <si>
    <t>PROMOST s.r.o.</t>
  </si>
  <si>
    <t>SK 2022945430</t>
  </si>
  <si>
    <t>0,01</t>
  </si>
  <si>
    <t>Spracovateľ:</t>
  </si>
  <si>
    <t xml:space="preserve"> </t>
  </si>
  <si>
    <t>Ing. Michal Slobodník</t>
  </si>
  <si>
    <t>Poznámka:</t>
  </si>
  <si>
    <t/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</si>
  <si>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</si>
  <si>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</si>
  <si>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</si>
  <si>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</si>
  <si>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</si>
  <si>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</si>
  <si>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</si>
  <si>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</si>
  <si>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</si>
  <si>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</si>
  <si>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</si>
  <si>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</si>
  <si>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</si>
  <si>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</si>
  <si>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</si>
  <si>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</si>
  <si>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</si>
  <si>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</si>
  <si>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</si>
  <si>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</si>
  <si>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</si>
  <si>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</si>
  <si>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</si>
  <si>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</si>
  <si>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</si>
  <si>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</si>
  <si>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</si>
  <si>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</si>
  <si>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</si>
  <si>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</si>
  <si>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</si>
  <si>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</si>
  <si>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</si>
  <si>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</si>
  <si>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</si>
  <si>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</si>
  <si>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</si>
  <si>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</si>
  <si>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</si>
  <si>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</si>
  <si>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</si>
  <si>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</si>
  <si>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{518a3026-0b28-45db-9e0f-9107defa4cee}</t>
  </si>
  <si>
    <t>{00000000-0000-0000-0000-000000000000}</t>
  </si>
  <si>
    <t>2017026a</t>
  </si>
  <si>
    <t>SO 01 Hlavná budova</t>
  </si>
  <si>
    <t>1</t>
  </si>
  <si>
    <t>{126cee4c-108b-465f-9c50-94034156257e}</t>
  </si>
  <si>
    <t>/</t>
  </si>
  <si>
    <t>2017026a1</t>
  </si>
  <si>
    <t>Stavebná časť</t>
  </si>
  <si>
    <t>2</t>
  </si>
  <si>
    <t>{25f21280-a746-43bc-9d50-4c489066a8b0}</t>
  </si>
  <si>
    <t>2) Ostatné náklady zo súhrnného listu</t>
  </si>
  <si>
    <t>Percent. zadanie_x000d_
[% nákladov rozpočtu]</t>
  </si>
  <si>
    <t>Zaradenie nákladov</t>
  </si>
  <si>
    <t>Projektové práce</t>
  </si>
  <si>
    <t>stavebná časť</t>
  </si>
  <si>
    <t>OSTATNENAKLADY</t>
  </si>
  <si>
    <t>Prieskumné práce</t>
  </si>
  <si>
    <t>Stroje, zariadenie, inventár</t>
  </si>
  <si>
    <t>Umelecké diela</t>
  </si>
  <si>
    <t>Vedľajšie náklady</t>
  </si>
  <si>
    <t>Ostatné náklady</t>
  </si>
  <si>
    <t>VIII. Rezerva</t>
  </si>
  <si>
    <t>IX. Ostatné investície</t>
  </si>
  <si>
    <t>Nehmotný investičný majetok</t>
  </si>
  <si>
    <t>Prevádzkové náklady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</si>
  <si>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</si>
  <si>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</si>
  <si>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</si>
  <si>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</si>
  <si>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</si>
  <si>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</si>
  <si>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</si>
  <si>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</si>
  <si>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</si>
  <si>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</si>
  <si>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2017026a - SO 01 Hlavná budova</t>
  </si>
  <si>
    <t>Časť:</t>
  </si>
  <si>
    <t>2017026a1 - Stavebná časť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</si>
  <si>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</si>
  <si>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</si>
  <si>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</si>
  <si>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</si>
  <si>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</si>
  <si>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</si>
  <si>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</si>
  <si>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</si>
  <si>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</si>
  <si>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</si>
  <si>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</si>
  <si>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766 - Konštrukcie stolárske</t>
  </si>
  <si>
    <t xml:space="preserve">    771 - Podlahy z dlaždíc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</si>
  <si>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</si>
  <si>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</si>
  <si>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</si>
  <si>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 xml:space="preserve">    795 - Lokálne kúrenie</t>
  </si>
  <si>
    <t>2) Ostatné náklady</t>
  </si>
  <si>
    <t>Zariad. staveniska</t>
  </si>
  <si>
    <t>VRN</t>
  </si>
  <si>
    <t>Územné vplyvy</t>
  </si>
  <si>
    <t>Mimostav. doprava</t>
  </si>
  <si>
    <t>Prevádzk. vplyvy</t>
  </si>
  <si>
    <t>Ostatné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</si>
  <si>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</si>
  <si>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</si>
  <si>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</si>
  <si>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</si>
  <si>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</si>
  <si>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</si>
  <si>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</si>
  <si>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</si>
  <si>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</si>
  <si>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</si>
  <si>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</si>
  <si>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</si>
  <si>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</si>
  <si>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</si>
  <si>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</si>
  <si>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</si>
  <si>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</si>
  <si>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</si>
  <si>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610991111</t>
  </si>
  <si>
    <t>Zakrývanie výplní vnútorných okenných otvorov, predmetov a konštrukcií</t>
  </si>
  <si>
    <t>m2</t>
  </si>
  <si>
    <t>4</t>
  </si>
  <si>
    <t>-593779482</t>
  </si>
  <si>
    <t>611421131</t>
  </si>
  <si>
    <t>Oprava vnútorných vápenných omietok stropov železobetónových rovných tvárnicových a klenieb, opravovaná plocha 5 %,štuková</t>
  </si>
  <si>
    <t>372997072</t>
  </si>
  <si>
    <t>3</t>
  </si>
  <si>
    <t>612421131</t>
  </si>
  <si>
    <t>Oprava vnútorných vápenných omietok stien, opravovaná plocha do 5 %, štuková</t>
  </si>
  <si>
    <t>-1066293731</t>
  </si>
  <si>
    <t>612451220</t>
  </si>
  <si>
    <t>Oprava vnútorných cementových omietok, opravená plocha nad 5 do 10 %, hladká</t>
  </si>
  <si>
    <t>-1500259525</t>
  </si>
  <si>
    <t>5</t>
  </si>
  <si>
    <t>632451503</t>
  </si>
  <si>
    <t>Opravná a vyrovnávacia hmota, vo vonkajších aj vnútorných priestoroch, hr. 5 mm</t>
  </si>
  <si>
    <t>1409476134</t>
  </si>
  <si>
    <t>6</t>
  </si>
  <si>
    <t>632902111</t>
  </si>
  <si>
    <t>Príprava zatvrdnutého povrchu betónových mazanín pre cementový poter cementovým mliekom</t>
  </si>
  <si>
    <t>-838571581</t>
  </si>
  <si>
    <t>7</t>
  </si>
  <si>
    <t>952901110</t>
  </si>
  <si>
    <t>Čistenie budov umývaním vonkajších plôch okien a dverí</t>
  </si>
  <si>
    <t>579134191</t>
  </si>
  <si>
    <t>8</t>
  </si>
  <si>
    <t>952902110</t>
  </si>
  <si>
    <t>Čistenie budov zametaním v miestnostiach, chodbách, na schodišti a na povalách</t>
  </si>
  <si>
    <t>1349617473</t>
  </si>
  <si>
    <t>9</t>
  </si>
  <si>
    <t>962031132</t>
  </si>
  <si>
    <t xml:space="preserve">Búranie priečok z tehál pálených, plných alebo dutých hr. do 150 mm,  -0,19600t</t>
  </si>
  <si>
    <t>-1455372079</t>
  </si>
  <si>
    <t>10</t>
  </si>
  <si>
    <t>965081812</t>
  </si>
  <si>
    <t xml:space="preserve">Búranie dlažieb, z kamen., cement., terazzových, čadičových alebo keram. dĺžky , hr.nad 10 mm,  -0,06500t</t>
  </si>
  <si>
    <t>-266015905</t>
  </si>
  <si>
    <t>11</t>
  </si>
  <si>
    <t>967031733</t>
  </si>
  <si>
    <t xml:space="preserve">Prikresanie plošné, muriva z akýchkoľvek tehál pálených na akúkoľvek maltu hr. do 150 mm,  -0,27500t</t>
  </si>
  <si>
    <t>-1411409325</t>
  </si>
  <si>
    <t>12</t>
  </si>
  <si>
    <t>968072455</t>
  </si>
  <si>
    <t xml:space="preserve">Vybúranie kovových dverových zárubní plochy do 2 m2,  -0,07600t</t>
  </si>
  <si>
    <t>-2059636612</t>
  </si>
  <si>
    <t>13</t>
  </si>
  <si>
    <t>978057431</t>
  </si>
  <si>
    <t xml:space="preserve">Odsekanie a odobratie soklov z dlažby keramickej,  -0,00400t</t>
  </si>
  <si>
    <t>m</t>
  </si>
  <si>
    <t>1314797359</t>
  </si>
  <si>
    <t>14</t>
  </si>
  <si>
    <t>978059531</t>
  </si>
  <si>
    <t xml:space="preserve">Odsekanie a odobratie stien z obkladačiek vnútorných nad 2 m2,  -0,06800t</t>
  </si>
  <si>
    <t>268792506</t>
  </si>
  <si>
    <t>15</t>
  </si>
  <si>
    <t>979081111</t>
  </si>
  <si>
    <t>Odvoz sutiny a vybúraných hmôt na skládku do 1 km</t>
  </si>
  <si>
    <t>t</t>
  </si>
  <si>
    <t>-1190605205</t>
  </si>
  <si>
    <t>16</t>
  </si>
  <si>
    <t>979081121</t>
  </si>
  <si>
    <t>Odvoz sutiny a vybúraných hmôt na skládku za každý ďalší 1 km</t>
  </si>
  <si>
    <t>-1574267276</t>
  </si>
  <si>
    <t>17</t>
  </si>
  <si>
    <t>979082111</t>
  </si>
  <si>
    <t>Vnútrostavenisková doprava sutiny a vybúraných hmôt do 10 m</t>
  </si>
  <si>
    <t>-1829109591</t>
  </si>
  <si>
    <t>18</t>
  </si>
  <si>
    <t>979082121</t>
  </si>
  <si>
    <t>Vnútrostavenisková doprava sutiny a vybúraných hmôt za každých ďalších 5 m</t>
  </si>
  <si>
    <t>-1187456233</t>
  </si>
  <si>
    <t>19</t>
  </si>
  <si>
    <t>979089012</t>
  </si>
  <si>
    <t>Poplatok za skladovanie - betón, tehly, dlaždice (17 01 ), ostatné</t>
  </si>
  <si>
    <t>1806253154</t>
  </si>
  <si>
    <t>979089713</t>
  </si>
  <si>
    <t>Prenájom kontajneru 7 m3</t>
  </si>
  <si>
    <t>ks</t>
  </si>
  <si>
    <t>1881644243</t>
  </si>
  <si>
    <t>21</t>
  </si>
  <si>
    <t>999281111</t>
  </si>
  <si>
    <t>Presun hmôt pre opravy a údržbu objektov vrátane vonkajších plášťov výšky do 25 m</t>
  </si>
  <si>
    <t>T</t>
  </si>
  <si>
    <t>-2132866856</t>
  </si>
  <si>
    <t>22</t>
  </si>
  <si>
    <t>999281193</t>
  </si>
  <si>
    <t>Príplatok za zväčšený presun nad vymedzenú najväčšiu dopravnú vzdialenosť do 1000 m</t>
  </si>
  <si>
    <t>1344884991</t>
  </si>
  <si>
    <t>23</t>
  </si>
  <si>
    <t>766660011</t>
  </si>
  <si>
    <t xml:space="preserve">Vyvesenie alebo zavesenie drevených  krídiel  dverí, pre vykonanie stavebných  zmien, plochy do 2 m2</t>
  </si>
  <si>
    <t>-1652996719</t>
  </si>
  <si>
    <t>24</t>
  </si>
  <si>
    <t>771415009</t>
  </si>
  <si>
    <t>Montáž soklíkov z obkladačiek do tmelu veľ. 300 x 100 mm</t>
  </si>
  <si>
    <t>688030637</t>
  </si>
  <si>
    <t>25</t>
  </si>
  <si>
    <t>M</t>
  </si>
  <si>
    <t>5976446200</t>
  </si>
  <si>
    <t>Dlaždice keramické s protišmykovým povrchom líca úprava 1 A 300x300x8 1 Ia</t>
  </si>
  <si>
    <t>32</t>
  </si>
  <si>
    <t>1835508309</t>
  </si>
  <si>
    <t>26</t>
  </si>
  <si>
    <t>771576109</t>
  </si>
  <si>
    <t>Montáž podláh z dlaždíc keramických do tmelu flexibilného mrazuvzdorného veľ. 300 x 300 mm</t>
  </si>
  <si>
    <t>1228101688</t>
  </si>
  <si>
    <t>27</t>
  </si>
  <si>
    <t>-1914197822</t>
  </si>
  <si>
    <t>28</t>
  </si>
  <si>
    <t>771576119</t>
  </si>
  <si>
    <t>Montáž podláh z dlaždíc keramických do tmelu flexibilného mrazuvzdorného v obmedzenom priestore veľ. 300 x 300 mm</t>
  </si>
  <si>
    <t>149951304</t>
  </si>
  <si>
    <t>29</t>
  </si>
  <si>
    <t>971002664</t>
  </si>
  <si>
    <t>30</t>
  </si>
  <si>
    <t>998771101</t>
  </si>
  <si>
    <t>Presun hmôt pre podlahy z dlaždíc v objektoch výšky do 6m</t>
  </si>
  <si>
    <t>-2024660819</t>
  </si>
  <si>
    <t>31</t>
  </si>
  <si>
    <t>998771192</t>
  </si>
  <si>
    <t>Podlahy z dlaždíc, prípl.za presun nad vymedz. najväčšiu dopravnú vzdialenosť do 100 m</t>
  </si>
  <si>
    <t>751339685</t>
  </si>
  <si>
    <t>781445018</t>
  </si>
  <si>
    <t>Montáž obkladov vnútor. stien z obkladačiek kladených do tmelu veľ. 200x200 mm</t>
  </si>
  <si>
    <t>-1597908416</t>
  </si>
  <si>
    <t>33</t>
  </si>
  <si>
    <t>5976574000</t>
  </si>
  <si>
    <t>Obkladačky keramické glazované jednofarebné hladké B 200x200 Ia</t>
  </si>
  <si>
    <t>-485451139</t>
  </si>
  <si>
    <t>34</t>
  </si>
  <si>
    <t>781445068</t>
  </si>
  <si>
    <t>Montáž obkladov vnútor. stien z obkladačiek kladených do tmelu v obmedzenom priestore veľ. 200x200 mm</t>
  </si>
  <si>
    <t>-1724684463</t>
  </si>
  <si>
    <t>35</t>
  </si>
  <si>
    <t>770724921</t>
  </si>
  <si>
    <t>36</t>
  </si>
  <si>
    <t>998781101</t>
  </si>
  <si>
    <t>Presun hmôt pre obklady keramické v objektoch výšky do 6 m</t>
  </si>
  <si>
    <t>-1003448784</t>
  </si>
  <si>
    <t>37</t>
  </si>
  <si>
    <t>998781192</t>
  </si>
  <si>
    <t>Obklady keramické, prípl.za presun nad vymedz. najväčšiu dopr. vzdial. do 100 m</t>
  </si>
  <si>
    <t>-1383899309</t>
  </si>
  <si>
    <t>38</t>
  </si>
  <si>
    <t>783201812</t>
  </si>
  <si>
    <t>Odstránenie starých náterov z kovových stavebných doplnkových konštrukcií oceľovou kefou</t>
  </si>
  <si>
    <t>-1151605370</t>
  </si>
  <si>
    <t>39</t>
  </si>
  <si>
    <t>783224900</t>
  </si>
  <si>
    <t>Oprava náterov kov.stav.doplnk.konštr. syntetické na vzduchu schnúce jednonásobné s 1x emailovaním - 70μm</t>
  </si>
  <si>
    <t>-1205319924</t>
  </si>
  <si>
    <t>40</t>
  </si>
  <si>
    <t>783602825</t>
  </si>
  <si>
    <t>Odstránenie starých náterov zo stolárskych výrobkov opálením s obrúsením, stien</t>
  </si>
  <si>
    <t>-1226945512</t>
  </si>
  <si>
    <t>41</t>
  </si>
  <si>
    <t>783626000</t>
  </si>
  <si>
    <t>Nátery stolárskych výrobkov syntetické lazurovacím lakom napustením</t>
  </si>
  <si>
    <t>-2019089498</t>
  </si>
  <si>
    <t>42</t>
  </si>
  <si>
    <t>783626200</t>
  </si>
  <si>
    <t>Nátery stolárskych výrobkov syntetické lazurovacím lakom 2x lakovaním</t>
  </si>
  <si>
    <t>-896629773</t>
  </si>
  <si>
    <t>43</t>
  </si>
  <si>
    <t>784402801</t>
  </si>
  <si>
    <t>Odstránenie malieb oškrabaním, výšky do 3,80 m</t>
  </si>
  <si>
    <t>1349172776</t>
  </si>
  <si>
    <t>44</t>
  </si>
  <si>
    <t>784410010</t>
  </si>
  <si>
    <t>Oblepenie vypínačov, zásuviek páskou výšky do 3,80 m</t>
  </si>
  <si>
    <t>1480983318</t>
  </si>
  <si>
    <t>45</t>
  </si>
  <si>
    <t>784410030</t>
  </si>
  <si>
    <t>Oblepenie soklov, stykov, okrajov a iných zariadení, výšky miestnosti do 3,80 m</t>
  </si>
  <si>
    <t>111016012</t>
  </si>
  <si>
    <t>46</t>
  </si>
  <si>
    <t>784410100</t>
  </si>
  <si>
    <t>Penetrovanie jednonásobné jemnozrnných podkladov výšky do 3,80 m</t>
  </si>
  <si>
    <t>-1587024423</t>
  </si>
  <si>
    <t>47</t>
  </si>
  <si>
    <t>784410200</t>
  </si>
  <si>
    <t>Mydlenie podkladu jednonásobné výšky do 3,80 m</t>
  </si>
  <si>
    <t>-1304313014</t>
  </si>
  <si>
    <t>48</t>
  </si>
  <si>
    <t>784418012</t>
  </si>
  <si>
    <t xml:space="preserve">Zakrývanie podláh a zariadení papierom v miestnostiach alebo na schodisku   </t>
  </si>
  <si>
    <t>-748758757</t>
  </si>
  <si>
    <t>49</t>
  </si>
  <si>
    <t>784452951</t>
  </si>
  <si>
    <t xml:space="preserve">Oprava maľby z maliarskych zmesí Primalex, Farmal tónovaná s bielym stropom dvojnásobná na jemnozrnný podklad výšky do 3,80 m   </t>
  </si>
  <si>
    <t>-1150789055</t>
  </si>
  <si>
    <t>50</t>
  </si>
  <si>
    <t>795121821</t>
  </si>
  <si>
    <t xml:space="preserve">Odpojenie a vybúranie murovaných kachiel alebo sporákov na pevné palivo,  -0,785000t</t>
  </si>
  <si>
    <t>1182693786</t>
  </si>
  <si>
    <t>VP -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</si>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</sst>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4" fontId="7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4" fontId="20" fillId="0" borderId="17" xfId="0" applyNumberFormat="1" applyFont="1" applyBorder="1" applyAlignment="1" applyProtection="1">
      <alignment vertical="center"/>
    </xf>
    <xf numFmtId="166" fontId="20" fillId="0" borderId="17" xfId="0" applyNumberFormat="1" applyFont="1" applyBorder="1" applyAlignment="1" applyProtection="1">
      <alignment vertical="center"/>
    </xf>
    <xf numFmtId="4" fontId="20" fillId="0" borderId="18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1" fillId="2" borderId="0" xfId="1" applyFont="1" applyFill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Protection="1"/>
    <xf numFmtId="0" fontId="2" fillId="6" borderId="0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/>
    </xf>
    <xf numFmtId="4" fontId="30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0" borderId="0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8" fillId="0" borderId="5" xfId="0" applyFont="1" applyBorder="1" applyAlignment="1" applyProtection="1"/>
    <xf numFmtId="0" fontId="8" fillId="0" borderId="14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4" fontId="7" fillId="0" borderId="17" xfId="0" applyNumberFormat="1" applyFont="1" applyBorder="1" applyAlignment="1" applyProtection="1"/>
    <xf numFmtId="4" fontId="7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7" fillId="0" borderId="23" xfId="0" applyNumberFormat="1" applyFont="1" applyBorder="1" applyAlignment="1" applyProtection="1"/>
    <xf numFmtId="4" fontId="7" fillId="0" borderId="23" xfId="0" applyNumberFormat="1" applyFont="1" applyBorder="1" applyAlignment="1" applyProtection="1">
      <alignment vertical="center"/>
    </xf>
    <xf numFmtId="4" fontId="6" fillId="0" borderId="12" xfId="0" applyNumberFormat="1" applyFont="1" applyBorder="1" applyAlignment="1" applyProtection="1"/>
    <xf numFmtId="4" fontId="6" fillId="0" borderId="12" xfId="0" applyNumberFormat="1" applyFont="1" applyBorder="1" applyAlignment="1" applyProtection="1">
      <alignment vertical="center"/>
    </xf>
    <xf numFmtId="0" fontId="34" fillId="0" borderId="25" xfId="0" applyFont="1" applyBorder="1" applyAlignment="1" applyProtection="1">
      <alignment horizontal="center" vertical="center"/>
    </xf>
    <xf numFmtId="49" fontId="34" fillId="0" borderId="25" xfId="0" applyNumberFormat="1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center" vertical="center" wrapText="1"/>
    </xf>
    <xf numFmtId="167" fontId="34" fillId="0" borderId="25" xfId="0" applyNumberFormat="1" applyFont="1" applyBorder="1" applyAlignment="1" applyProtection="1">
      <alignment vertical="center"/>
    </xf>
    <xf numFmtId="4" fontId="34" fillId="4" borderId="25" xfId="0" applyNumberFormat="1" applyFont="1" applyFill="1" applyBorder="1" applyAlignment="1" applyProtection="1">
      <alignment vertical="center"/>
      <protection locked="0"/>
    </xf>
    <xf numFmtId="4" fontId="34" fillId="4" borderId="25" xfId="0" applyNumberFormat="1" applyFont="1" applyFill="1" applyBorder="1" applyAlignment="1" applyProtection="1">
      <alignment vertical="center"/>
    </xf>
    <xf numFmtId="4" fontId="34" fillId="0" borderId="25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R2" s="20" t="s">
        <v>8</v>
      </c>
      <c r="BS2" s="21" t="s">
        <v>9</v>
      </c>
      <c r="BT2" s="21" t="s">
        <v>10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10</v>
      </c>
    </row>
    <row r="4" ht="36.96" customHeight="1">
      <c r="B4" s="25"/>
      <c r="C4" s="26" t="s">
        <v>11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8"/>
      <c r="AS4" s="19" t="s">
        <v>12</v>
      </c>
      <c r="BE4" s="29" t="s">
        <v>13</v>
      </c>
      <c r="BS4" s="21" t="s">
        <v>9</v>
      </c>
    </row>
    <row r="5" ht="14.4" customHeight="1">
      <c r="B5" s="25"/>
      <c r="C5" s="30"/>
      <c r="D5" s="31" t="s">
        <v>14</v>
      </c>
      <c r="E5" s="30"/>
      <c r="F5" s="30"/>
      <c r="G5" s="30"/>
      <c r="H5" s="30"/>
      <c r="I5" s="30"/>
      <c r="J5" s="30"/>
      <c r="K5" s="32" t="s">
        <v>15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28"/>
      <c r="BE5" s="33" t="s">
        <v>16</v>
      </c>
      <c r="BS5" s="21" t="s">
        <v>9</v>
      </c>
    </row>
    <row r="6" ht="36.96" customHeight="1">
      <c r="B6" s="25"/>
      <c r="C6" s="30"/>
      <c r="D6" s="34" t="s">
        <v>17</v>
      </c>
      <c r="E6" s="30"/>
      <c r="F6" s="30"/>
      <c r="G6" s="30"/>
      <c r="H6" s="30"/>
      <c r="I6" s="30"/>
      <c r="J6" s="30"/>
      <c r="K6" s="35" t="s">
        <v>18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28"/>
      <c r="BE6" s="36"/>
      <c r="BS6" s="21" t="s">
        <v>9</v>
      </c>
    </row>
    <row r="7" ht="14.4" customHeight="1">
      <c r="B7" s="25"/>
      <c r="C7" s="30"/>
      <c r="D7" s="37" t="s">
        <v>19</v>
      </c>
      <c r="E7" s="30"/>
      <c r="F7" s="30"/>
      <c r="G7" s="30"/>
      <c r="H7" s="30"/>
      <c r="I7" s="30"/>
      <c r="J7" s="30"/>
      <c r="K7" s="32" t="s">
        <v>20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7" t="s">
        <v>21</v>
      </c>
      <c r="AL7" s="30"/>
      <c r="AM7" s="30"/>
      <c r="AN7" s="32" t="s">
        <v>22</v>
      </c>
      <c r="AO7" s="30"/>
      <c r="AP7" s="30"/>
      <c r="AQ7" s="28"/>
      <c r="BE7" s="36"/>
      <c r="BS7" s="21" t="s">
        <v>9</v>
      </c>
    </row>
    <row r="8" ht="14.4" customHeight="1">
      <c r="B8" s="25"/>
      <c r="C8" s="30"/>
      <c r="D8" s="37" t="s">
        <v>23</v>
      </c>
      <c r="E8" s="30"/>
      <c r="F8" s="30"/>
      <c r="G8" s="30"/>
      <c r="H8" s="30"/>
      <c r="I8" s="30"/>
      <c r="J8" s="30"/>
      <c r="K8" s="32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7" t="s">
        <v>25</v>
      </c>
      <c r="AL8" s="30"/>
      <c r="AM8" s="30"/>
      <c r="AN8" s="38" t="s">
        <v>26</v>
      </c>
      <c r="AO8" s="30"/>
      <c r="AP8" s="30"/>
      <c r="AQ8" s="28"/>
      <c r="BE8" s="36"/>
      <c r="BS8" s="21" t="s">
        <v>9</v>
      </c>
    </row>
    <row r="9" ht="29.28" customHeight="1">
      <c r="B9" s="25"/>
      <c r="C9" s="30"/>
      <c r="D9" s="31" t="s">
        <v>27</v>
      </c>
      <c r="E9" s="30"/>
      <c r="F9" s="30"/>
      <c r="G9" s="30"/>
      <c r="H9" s="30"/>
      <c r="I9" s="30"/>
      <c r="J9" s="30"/>
      <c r="K9" s="39" t="s">
        <v>28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1" t="s">
        <v>29</v>
      </c>
      <c r="AL9" s="30"/>
      <c r="AM9" s="30"/>
      <c r="AN9" s="39" t="s">
        <v>30</v>
      </c>
      <c r="AO9" s="30"/>
      <c r="AP9" s="30"/>
      <c r="AQ9" s="28"/>
      <c r="BE9" s="36"/>
      <c r="BS9" s="21" t="s">
        <v>9</v>
      </c>
    </row>
    <row r="10" ht="14.4" customHeight="1">
      <c r="B10" s="25"/>
      <c r="C10" s="30"/>
      <c r="D10" s="37" t="s">
        <v>31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7" t="s">
        <v>32</v>
      </c>
      <c r="AL10" s="30"/>
      <c r="AM10" s="30"/>
      <c r="AN10" s="32" t="s">
        <v>33</v>
      </c>
      <c r="AO10" s="30"/>
      <c r="AP10" s="30"/>
      <c r="AQ10" s="28"/>
      <c r="BE10" s="36"/>
      <c r="BS10" s="21" t="s">
        <v>9</v>
      </c>
    </row>
    <row r="11" ht="18.48" customHeight="1">
      <c r="B11" s="25"/>
      <c r="C11" s="30"/>
      <c r="D11" s="30"/>
      <c r="E11" s="32" t="s">
        <v>34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7" t="s">
        <v>35</v>
      </c>
      <c r="AL11" s="30"/>
      <c r="AM11" s="30"/>
      <c r="AN11" s="32" t="s">
        <v>36</v>
      </c>
      <c r="AO11" s="30"/>
      <c r="AP11" s="30"/>
      <c r="AQ11" s="28"/>
      <c r="BE11" s="36"/>
      <c r="BS11" s="21" t="s">
        <v>9</v>
      </c>
    </row>
    <row r="12" ht="6.96" customHeight="1">
      <c r="B12" s="2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8"/>
      <c r="BE12" s="36"/>
      <c r="BS12" s="21" t="s">
        <v>9</v>
      </c>
    </row>
    <row r="13" ht="14.4" customHeight="1">
      <c r="B13" s="25"/>
      <c r="C13" s="30"/>
      <c r="D13" s="37" t="s">
        <v>37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7" t="s">
        <v>32</v>
      </c>
      <c r="AL13" s="30"/>
      <c r="AM13" s="30"/>
      <c r="AN13" s="40" t="s">
        <v>38</v>
      </c>
      <c r="AO13" s="30"/>
      <c r="AP13" s="30"/>
      <c r="AQ13" s="28"/>
      <c r="BE13" s="36"/>
      <c r="BS13" s="21" t="s">
        <v>9</v>
      </c>
    </row>
    <row r="14">
      <c r="B14" s="25"/>
      <c r="C14" s="30"/>
      <c r="D14" s="30"/>
      <c r="E14" s="40" t="s">
        <v>38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7" t="s">
        <v>35</v>
      </c>
      <c r="AL14" s="30"/>
      <c r="AM14" s="30"/>
      <c r="AN14" s="40" t="s">
        <v>38</v>
      </c>
      <c r="AO14" s="30"/>
      <c r="AP14" s="30"/>
      <c r="AQ14" s="28"/>
      <c r="BE14" s="36"/>
      <c r="BS14" s="21" t="s">
        <v>9</v>
      </c>
    </row>
    <row r="15" ht="6.96" customHeight="1">
      <c r="B15" s="2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BE15" s="36"/>
      <c r="BS15" s="21" t="s">
        <v>39</v>
      </c>
    </row>
    <row r="16" ht="14.4" customHeight="1">
      <c r="B16" s="25"/>
      <c r="C16" s="30"/>
      <c r="D16" s="37" t="s">
        <v>40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7" t="s">
        <v>32</v>
      </c>
      <c r="AL16" s="30"/>
      <c r="AM16" s="30"/>
      <c r="AN16" s="32" t="s">
        <v>41</v>
      </c>
      <c r="AO16" s="30"/>
      <c r="AP16" s="30"/>
      <c r="AQ16" s="28"/>
      <c r="BE16" s="36"/>
      <c r="BS16" s="21" t="s">
        <v>6</v>
      </c>
    </row>
    <row r="17" ht="18.48" customHeight="1">
      <c r="B17" s="25"/>
      <c r="C17" s="30"/>
      <c r="D17" s="30"/>
      <c r="E17" s="32" t="s">
        <v>42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7" t="s">
        <v>35</v>
      </c>
      <c r="AL17" s="30"/>
      <c r="AM17" s="30"/>
      <c r="AN17" s="32" t="s">
        <v>43</v>
      </c>
      <c r="AO17" s="30"/>
      <c r="AP17" s="30"/>
      <c r="AQ17" s="28"/>
      <c r="BE17" s="36"/>
      <c r="BS17" s="21" t="s">
        <v>6</v>
      </c>
    </row>
    <row r="18" ht="6.96" customHeight="1">
      <c r="B18" s="2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8"/>
      <c r="BE18" s="36"/>
      <c r="BS18" s="21" t="s">
        <v>44</v>
      </c>
    </row>
    <row r="19" ht="14.4" customHeight="1">
      <c r="B19" s="25"/>
      <c r="C19" s="30"/>
      <c r="D19" s="37" t="s">
        <v>45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7" t="s">
        <v>32</v>
      </c>
      <c r="AL19" s="30"/>
      <c r="AM19" s="30"/>
      <c r="AN19" s="32" t="s">
        <v>46</v>
      </c>
      <c r="AO19" s="30"/>
      <c r="AP19" s="30"/>
      <c r="AQ19" s="28"/>
      <c r="BE19" s="36"/>
      <c r="BS19" s="21" t="s">
        <v>44</v>
      </c>
    </row>
    <row r="20" ht="18.48" customHeight="1">
      <c r="B20" s="25"/>
      <c r="C20" s="30"/>
      <c r="D20" s="30"/>
      <c r="E20" s="32" t="s">
        <v>47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7" t="s">
        <v>35</v>
      </c>
      <c r="AL20" s="30"/>
      <c r="AM20" s="30"/>
      <c r="AN20" s="32" t="s">
        <v>46</v>
      </c>
      <c r="AO20" s="30"/>
      <c r="AP20" s="30"/>
      <c r="AQ20" s="28"/>
      <c r="BE20" s="36"/>
    </row>
    <row r="21" ht="6.96" customHeight="1">
      <c r="B21" s="2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8"/>
      <c r="BE21" s="36"/>
    </row>
    <row r="22">
      <c r="B22" s="25"/>
      <c r="C22" s="30"/>
      <c r="D22" s="37" t="s">
        <v>48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BE22" s="36"/>
    </row>
    <row r="23" ht="16.5" customHeight="1">
      <c r="B23" s="25"/>
      <c r="C23" s="30"/>
      <c r="D23" s="30"/>
      <c r="E23" s="42" t="s">
        <v>49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0"/>
      <c r="AP23" s="30"/>
      <c r="AQ23" s="28"/>
      <c r="BE23" s="36"/>
    </row>
    <row r="24" ht="6.96" customHeight="1">
      <c r="B24" s="2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8"/>
      <c r="BE24" s="36"/>
    </row>
    <row r="25" ht="6.96" customHeight="1">
      <c r="B25" s="25"/>
      <c r="C25" s="30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0"/>
      <c r="AQ25" s="28"/>
      <c r="BE25" s="36"/>
    </row>
    <row r="26" ht="14.4" customHeight="1">
      <c r="B26" s="25"/>
      <c r="C26" s="30"/>
      <c r="D26" s="44" t="s">
        <v>50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45">
        <f>ROUND(AG87,2)</f>
        <v>0</v>
      </c>
      <c r="AL26" s="30"/>
      <c r="AM26" s="30"/>
      <c r="AN26" s="30"/>
      <c r="AO26" s="30"/>
      <c r="AP26" s="30"/>
      <c r="AQ26" s="28"/>
      <c r="BE26" s="36"/>
    </row>
    <row r="27" ht="14.4" customHeight="1">
      <c r="B27" s="25"/>
      <c r="C27" s="30"/>
      <c r="D27" s="44" t="s">
        <v>51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45">
        <f>ROUND(AG91,2)</f>
        <v>0</v>
      </c>
      <c r="AL27" s="45"/>
      <c r="AM27" s="45"/>
      <c r="AN27" s="45"/>
      <c r="AO27" s="45"/>
      <c r="AP27" s="30"/>
      <c r="AQ27" s="28"/>
      <c r="BE27" s="36"/>
    </row>
    <row r="28" s="1" customFormat="1" ht="6.96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6"/>
    </row>
    <row r="29" s="1" customFormat="1" ht="25.92" customHeight="1">
      <c r="B29" s="46"/>
      <c r="C29" s="47"/>
      <c r="D29" s="49" t="s">
        <v>52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6"/>
    </row>
    <row r="30" s="1" customFormat="1" ht="6.96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6"/>
    </row>
    <row r="31" s="2" customFormat="1" ht="14.4" customHeight="1">
      <c r="B31" s="52"/>
      <c r="C31" s="53"/>
      <c r="D31" s="54" t="s">
        <v>53</v>
      </c>
      <c r="E31" s="53"/>
      <c r="F31" s="54" t="s">
        <v>54</v>
      </c>
      <c r="G31" s="53"/>
      <c r="H31" s="53"/>
      <c r="I31" s="53"/>
      <c r="J31" s="53"/>
      <c r="K31" s="53"/>
      <c r="L31" s="55">
        <v>0.20000000000000001</v>
      </c>
      <c r="M31" s="53"/>
      <c r="N31" s="53"/>
      <c r="O31" s="53"/>
      <c r="P31" s="53"/>
      <c r="Q31" s="53"/>
      <c r="R31" s="53"/>
      <c r="S31" s="53"/>
      <c r="T31" s="56" t="s">
        <v>55</v>
      </c>
      <c r="U31" s="53"/>
      <c r="V31" s="53"/>
      <c r="W31" s="57">
        <f>ROUND(AZ87+SUM(CD92:CD105),2)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ROUND(AV87+SUM(BY92:BY105),2)</f>
        <v>0</v>
      </c>
      <c r="AL31" s="53"/>
      <c r="AM31" s="53"/>
      <c r="AN31" s="53"/>
      <c r="AO31" s="53"/>
      <c r="AP31" s="53"/>
      <c r="AQ31" s="58"/>
      <c r="BE31" s="36"/>
    </row>
    <row r="32" s="2" customFormat="1" ht="14.4" customHeight="1">
      <c r="B32" s="52"/>
      <c r="C32" s="53"/>
      <c r="D32" s="53"/>
      <c r="E32" s="53"/>
      <c r="F32" s="54" t="s">
        <v>56</v>
      </c>
      <c r="G32" s="53"/>
      <c r="H32" s="53"/>
      <c r="I32" s="53"/>
      <c r="J32" s="53"/>
      <c r="K32" s="53"/>
      <c r="L32" s="55">
        <v>0.20000000000000001</v>
      </c>
      <c r="M32" s="53"/>
      <c r="N32" s="53"/>
      <c r="O32" s="53"/>
      <c r="P32" s="53"/>
      <c r="Q32" s="53"/>
      <c r="R32" s="53"/>
      <c r="S32" s="53"/>
      <c r="T32" s="56" t="s">
        <v>55</v>
      </c>
      <c r="U32" s="53"/>
      <c r="V32" s="53"/>
      <c r="W32" s="57">
        <f>ROUND(BA87+SUM(CE92:CE105),2)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ROUND(AW87+SUM(BZ92:BZ105),2)</f>
        <v>0</v>
      </c>
      <c r="AL32" s="53"/>
      <c r="AM32" s="53"/>
      <c r="AN32" s="53"/>
      <c r="AO32" s="53"/>
      <c r="AP32" s="53"/>
      <c r="AQ32" s="58"/>
      <c r="BE32" s="36"/>
    </row>
    <row r="33" hidden="1" s="2" customFormat="1" ht="14.4" customHeight="1">
      <c r="B33" s="52"/>
      <c r="C33" s="53"/>
      <c r="D33" s="53"/>
      <c r="E33" s="53"/>
      <c r="F33" s="54" t="s">
        <v>57</v>
      </c>
      <c r="G33" s="53"/>
      <c r="H33" s="53"/>
      <c r="I33" s="53"/>
      <c r="J33" s="53"/>
      <c r="K33" s="53"/>
      <c r="L33" s="55">
        <v>0.20000000000000001</v>
      </c>
      <c r="M33" s="53"/>
      <c r="N33" s="53"/>
      <c r="O33" s="53"/>
      <c r="P33" s="53"/>
      <c r="Q33" s="53"/>
      <c r="R33" s="53"/>
      <c r="S33" s="53"/>
      <c r="T33" s="56" t="s">
        <v>55</v>
      </c>
      <c r="U33" s="53"/>
      <c r="V33" s="53"/>
      <c r="W33" s="57">
        <f>ROUND(BB87+SUM(CF92:CF105),2)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6"/>
    </row>
    <row r="34" hidden="1" s="2" customFormat="1" ht="14.4" customHeight="1">
      <c r="B34" s="52"/>
      <c r="C34" s="53"/>
      <c r="D34" s="53"/>
      <c r="E34" s="53"/>
      <c r="F34" s="54" t="s">
        <v>58</v>
      </c>
      <c r="G34" s="53"/>
      <c r="H34" s="53"/>
      <c r="I34" s="53"/>
      <c r="J34" s="53"/>
      <c r="K34" s="53"/>
      <c r="L34" s="55">
        <v>0.20000000000000001</v>
      </c>
      <c r="M34" s="53"/>
      <c r="N34" s="53"/>
      <c r="O34" s="53"/>
      <c r="P34" s="53"/>
      <c r="Q34" s="53"/>
      <c r="R34" s="53"/>
      <c r="S34" s="53"/>
      <c r="T34" s="56" t="s">
        <v>55</v>
      </c>
      <c r="U34" s="53"/>
      <c r="V34" s="53"/>
      <c r="W34" s="57">
        <f>ROUND(BC87+SUM(CG92:CG105),2)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6"/>
    </row>
    <row r="35" hidden="1" s="2" customFormat="1" ht="14.4" customHeight="1">
      <c r="B35" s="52"/>
      <c r="C35" s="53"/>
      <c r="D35" s="53"/>
      <c r="E35" s="53"/>
      <c r="F35" s="54" t="s">
        <v>59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55</v>
      </c>
      <c r="U35" s="53"/>
      <c r="V35" s="53"/>
      <c r="W35" s="57">
        <f>ROUND(BD87+SUM(CH92:CH105),2)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="1" customFormat="1" ht="6.96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="1" customFormat="1" ht="25.92" customHeight="1">
      <c r="B37" s="46"/>
      <c r="C37" s="59"/>
      <c r="D37" s="60" t="s">
        <v>60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61</v>
      </c>
      <c r="U37" s="61"/>
      <c r="V37" s="61"/>
      <c r="W37" s="61"/>
      <c r="X37" s="63" t="s">
        <v>62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>
      <c r="B39" s="2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8"/>
    </row>
    <row r="40">
      <c r="B40" s="2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8"/>
    </row>
    <row r="41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8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8"/>
    </row>
    <row r="49" s="1" customFormat="1">
      <c r="B49" s="46"/>
      <c r="C49" s="47"/>
      <c r="D49" s="66" t="s">
        <v>63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64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>
      <c r="B50" s="25"/>
      <c r="C50" s="30"/>
      <c r="D50" s="6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70"/>
      <c r="AA50" s="30"/>
      <c r="AB50" s="30"/>
      <c r="AC50" s="69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70"/>
      <c r="AP50" s="30"/>
      <c r="AQ50" s="28"/>
    </row>
    <row r="51">
      <c r="B51" s="25"/>
      <c r="C51" s="30"/>
      <c r="D51" s="6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70"/>
      <c r="AA51" s="30"/>
      <c r="AB51" s="30"/>
      <c r="AC51" s="69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70"/>
      <c r="AP51" s="30"/>
      <c r="AQ51" s="28"/>
    </row>
    <row r="52">
      <c r="B52" s="25"/>
      <c r="C52" s="30"/>
      <c r="D52" s="6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70"/>
      <c r="AA52" s="30"/>
      <c r="AB52" s="30"/>
      <c r="AC52" s="69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70"/>
      <c r="AP52" s="30"/>
      <c r="AQ52" s="28"/>
    </row>
    <row r="53">
      <c r="B53" s="25"/>
      <c r="C53" s="30"/>
      <c r="D53" s="6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70"/>
      <c r="AA53" s="30"/>
      <c r="AB53" s="30"/>
      <c r="AC53" s="69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70"/>
      <c r="AP53" s="30"/>
      <c r="AQ53" s="28"/>
    </row>
    <row r="54">
      <c r="B54" s="25"/>
      <c r="C54" s="30"/>
      <c r="D54" s="6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70"/>
      <c r="AA54" s="30"/>
      <c r="AB54" s="30"/>
      <c r="AC54" s="69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70"/>
      <c r="AP54" s="30"/>
      <c r="AQ54" s="28"/>
    </row>
    <row r="55">
      <c r="B55" s="25"/>
      <c r="C55" s="30"/>
      <c r="D55" s="6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70"/>
      <c r="AA55" s="30"/>
      <c r="AB55" s="30"/>
      <c r="AC55" s="69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70"/>
      <c r="AP55" s="30"/>
      <c r="AQ55" s="28"/>
    </row>
    <row r="56">
      <c r="B56" s="25"/>
      <c r="C56" s="30"/>
      <c r="D56" s="6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70"/>
      <c r="AA56" s="30"/>
      <c r="AB56" s="30"/>
      <c r="AC56" s="69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70"/>
      <c r="AP56" s="30"/>
      <c r="AQ56" s="28"/>
    </row>
    <row r="57">
      <c r="B57" s="25"/>
      <c r="C57" s="30"/>
      <c r="D57" s="6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70"/>
      <c r="AA57" s="30"/>
      <c r="AB57" s="30"/>
      <c r="AC57" s="69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70"/>
      <c r="AP57" s="30"/>
      <c r="AQ57" s="28"/>
    </row>
    <row r="58" s="1" customFormat="1">
      <c r="B58" s="46"/>
      <c r="C58" s="47"/>
      <c r="D58" s="71" t="s">
        <v>65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66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65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66</v>
      </c>
      <c r="AN58" s="72"/>
      <c r="AO58" s="74"/>
      <c r="AP58" s="47"/>
      <c r="AQ58" s="48"/>
    </row>
    <row r="59">
      <c r="B59" s="2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8"/>
    </row>
    <row r="60" s="1" customFormat="1">
      <c r="B60" s="46"/>
      <c r="C60" s="47"/>
      <c r="D60" s="66" t="s">
        <v>67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68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>
      <c r="B61" s="25"/>
      <c r="C61" s="30"/>
      <c r="D61" s="6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70"/>
      <c r="AA61" s="30"/>
      <c r="AB61" s="30"/>
      <c r="AC61" s="69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70"/>
      <c r="AP61" s="30"/>
      <c r="AQ61" s="28"/>
    </row>
    <row r="62">
      <c r="B62" s="25"/>
      <c r="C62" s="30"/>
      <c r="D62" s="6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70"/>
      <c r="AA62" s="30"/>
      <c r="AB62" s="30"/>
      <c r="AC62" s="69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70"/>
      <c r="AP62" s="30"/>
      <c r="AQ62" s="28"/>
    </row>
    <row r="63">
      <c r="B63" s="25"/>
      <c r="C63" s="30"/>
      <c r="D63" s="6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70"/>
      <c r="AA63" s="30"/>
      <c r="AB63" s="30"/>
      <c r="AC63" s="69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70"/>
      <c r="AP63" s="30"/>
      <c r="AQ63" s="28"/>
    </row>
    <row r="64">
      <c r="B64" s="25"/>
      <c r="C64" s="30"/>
      <c r="D64" s="6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70"/>
      <c r="AA64" s="30"/>
      <c r="AB64" s="30"/>
      <c r="AC64" s="69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70"/>
      <c r="AP64" s="30"/>
      <c r="AQ64" s="28"/>
    </row>
    <row r="65">
      <c r="B65" s="25"/>
      <c r="C65" s="30"/>
      <c r="D65" s="6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70"/>
      <c r="AA65" s="30"/>
      <c r="AB65" s="30"/>
      <c r="AC65" s="69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70"/>
      <c r="AP65" s="30"/>
      <c r="AQ65" s="28"/>
    </row>
    <row r="66">
      <c r="B66" s="25"/>
      <c r="C66" s="30"/>
      <c r="D66" s="6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70"/>
      <c r="AA66" s="30"/>
      <c r="AB66" s="30"/>
      <c r="AC66" s="69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70"/>
      <c r="AP66" s="30"/>
      <c r="AQ66" s="28"/>
    </row>
    <row r="67">
      <c r="B67" s="25"/>
      <c r="C67" s="30"/>
      <c r="D67" s="6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70"/>
      <c r="AA67" s="30"/>
      <c r="AB67" s="30"/>
      <c r="AC67" s="69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70"/>
      <c r="AP67" s="30"/>
      <c r="AQ67" s="28"/>
    </row>
    <row r="68">
      <c r="B68" s="25"/>
      <c r="C68" s="30"/>
      <c r="D68" s="6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70"/>
      <c r="AA68" s="30"/>
      <c r="AB68" s="30"/>
      <c r="AC68" s="69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70"/>
      <c r="AP68" s="30"/>
      <c r="AQ68" s="28"/>
    </row>
    <row r="69" s="1" customFormat="1">
      <c r="B69" s="46"/>
      <c r="C69" s="47"/>
      <c r="D69" s="71" t="s">
        <v>65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66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65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66</v>
      </c>
      <c r="AN69" s="72"/>
      <c r="AO69" s="74"/>
      <c r="AP69" s="47"/>
      <c r="AQ69" s="48"/>
    </row>
    <row r="70" s="1" customFormat="1" ht="6.96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="1" customFormat="1" ht="6.96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="1" customFormat="1" ht="6.96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="1" customFormat="1" ht="36.96" customHeight="1">
      <c r="B76" s="46"/>
      <c r="C76" s="26" t="s">
        <v>69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48"/>
    </row>
    <row r="77" s="3" customFormat="1" ht="14.4" customHeight="1">
      <c r="B77" s="81"/>
      <c r="C77" s="37" t="s">
        <v>14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2017026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="4" customFormat="1" ht="36.96" customHeight="1">
      <c r="B78" s="84"/>
      <c r="C78" s="85" t="s">
        <v>17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Poipeľské regionálne koordinačné centrum výroby a distribúcie miestnych produktov - Kalonda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="1" customFormat="1" ht="6.96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="1" customFormat="1">
      <c r="B80" s="46"/>
      <c r="C80" s="37" t="s">
        <v>23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>Kalonda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7" t="s">
        <v>25</v>
      </c>
      <c r="AJ80" s="47"/>
      <c r="AK80" s="47"/>
      <c r="AL80" s="47"/>
      <c r="AM80" s="90" t="str">
        <f> IF(AN8= "","",AN8)</f>
        <v>7. 8. 2017</v>
      </c>
      <c r="AN80" s="47"/>
      <c r="AO80" s="47"/>
      <c r="AP80" s="47"/>
      <c r="AQ80" s="48"/>
    </row>
    <row r="81" s="1" customFormat="1" ht="6.96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="1" customFormat="1">
      <c r="B82" s="46"/>
      <c r="C82" s="37" t="s">
        <v>31</v>
      </c>
      <c r="D82" s="47"/>
      <c r="E82" s="47"/>
      <c r="F82" s="47"/>
      <c r="G82" s="47"/>
      <c r="H82" s="47"/>
      <c r="I82" s="47"/>
      <c r="J82" s="47"/>
      <c r="K82" s="47"/>
      <c r="L82" s="82" t="str">
        <f>IF(E11= "","",E11)</f>
        <v>Obec Kalonda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7" t="s">
        <v>40</v>
      </c>
      <c r="AJ82" s="47"/>
      <c r="AK82" s="47"/>
      <c r="AL82" s="47"/>
      <c r="AM82" s="82" t="str">
        <f>IF(E17="","",E17)</f>
        <v>PROMOST s.r.o.</v>
      </c>
      <c r="AN82" s="82"/>
      <c r="AO82" s="82"/>
      <c r="AP82" s="82"/>
      <c r="AQ82" s="48"/>
      <c r="AS82" s="91" t="s">
        <v>70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4"/>
    </row>
    <row r="83" s="1" customFormat="1">
      <c r="B83" s="46"/>
      <c r="C83" s="37" t="s">
        <v>37</v>
      </c>
      <c r="D83" s="47"/>
      <c r="E83" s="47"/>
      <c r="F83" s="47"/>
      <c r="G83" s="47"/>
      <c r="H83" s="47"/>
      <c r="I83" s="47"/>
      <c r="J83" s="47"/>
      <c r="K83" s="47"/>
      <c r="L83" s="82" t="str">
        <f>IF(E14= 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7" t="s">
        <v>45</v>
      </c>
      <c r="AJ83" s="47"/>
      <c r="AK83" s="47"/>
      <c r="AL83" s="47"/>
      <c r="AM83" s="82" t="str">
        <f>IF(E20="","",E20)</f>
        <v>Ing. Michal Slobodník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8"/>
    </row>
    <row r="84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100"/>
    </row>
    <row r="85" s="1" customFormat="1" ht="29.28" customHeight="1">
      <c r="B85" s="46"/>
      <c r="C85" s="101" t="s">
        <v>71</v>
      </c>
      <c r="D85" s="102"/>
      <c r="E85" s="102"/>
      <c r="F85" s="102"/>
      <c r="G85" s="102"/>
      <c r="H85" s="103"/>
      <c r="I85" s="104" t="s">
        <v>72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73</v>
      </c>
      <c r="AH85" s="102"/>
      <c r="AI85" s="102"/>
      <c r="AJ85" s="102"/>
      <c r="AK85" s="102"/>
      <c r="AL85" s="102"/>
      <c r="AM85" s="102"/>
      <c r="AN85" s="104" t="s">
        <v>74</v>
      </c>
      <c r="AO85" s="102"/>
      <c r="AP85" s="105"/>
      <c r="AQ85" s="48"/>
      <c r="AS85" s="106" t="s">
        <v>75</v>
      </c>
      <c r="AT85" s="107" t="s">
        <v>76</v>
      </c>
      <c r="AU85" s="107" t="s">
        <v>77</v>
      </c>
      <c r="AV85" s="107" t="s">
        <v>78</v>
      </c>
      <c r="AW85" s="107" t="s">
        <v>79</v>
      </c>
      <c r="AX85" s="107" t="s">
        <v>80</v>
      </c>
      <c r="AY85" s="107" t="s">
        <v>81</v>
      </c>
      <c r="AZ85" s="107" t="s">
        <v>82</v>
      </c>
      <c r="BA85" s="107" t="s">
        <v>83</v>
      </c>
      <c r="BB85" s="107" t="s">
        <v>84</v>
      </c>
      <c r="BC85" s="107" t="s">
        <v>85</v>
      </c>
      <c r="BD85" s="108" t="s">
        <v>86</v>
      </c>
    </row>
    <row r="8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="4" customFormat="1" ht="32.4" customHeight="1">
      <c r="B87" s="84"/>
      <c r="C87" s="110" t="s">
        <v>87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ROUND(AG88,2)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88"/>
      <c r="AS87" s="114">
        <f>ROUND(AS88,2)</f>
        <v>0</v>
      </c>
      <c r="AT87" s="115">
        <f>ROUND(SUM(AV87:AW87),2)</f>
        <v>0</v>
      </c>
      <c r="AU87" s="116">
        <f>ROUND(AU88,5)</f>
        <v>0</v>
      </c>
      <c r="AV87" s="115">
        <f>ROUND(AZ87*L31,2)</f>
        <v>0</v>
      </c>
      <c r="AW87" s="115">
        <f>ROUND(BA87*L32,2)</f>
        <v>0</v>
      </c>
      <c r="AX87" s="115">
        <f>ROUND(BB87*L31,2)</f>
        <v>0</v>
      </c>
      <c r="AY87" s="115">
        <f>ROUND(BC87*L32,2)</f>
        <v>0</v>
      </c>
      <c r="AZ87" s="115">
        <f>ROUND(AZ88,2)</f>
        <v>0</v>
      </c>
      <c r="BA87" s="115">
        <f>ROUND(BA88,2)</f>
        <v>0</v>
      </c>
      <c r="BB87" s="115">
        <f>ROUND(BB88,2)</f>
        <v>0</v>
      </c>
      <c r="BC87" s="115">
        <f>ROUND(BC88,2)</f>
        <v>0</v>
      </c>
      <c r="BD87" s="117">
        <f>ROUND(BD88,2)</f>
        <v>0</v>
      </c>
      <c r="BS87" s="118" t="s">
        <v>88</v>
      </c>
      <c r="BT87" s="118" t="s">
        <v>89</v>
      </c>
      <c r="BU87" s="119" t="s">
        <v>90</v>
      </c>
      <c r="BV87" s="118" t="s">
        <v>91</v>
      </c>
      <c r="BW87" s="118" t="s">
        <v>92</v>
      </c>
      <c r="BX87" s="118" t="s">
        <v>93</v>
      </c>
    </row>
    <row r="88" s="5" customFormat="1" ht="31.5" customHeight="1">
      <c r="B88" s="120"/>
      <c r="C88" s="121"/>
      <c r="D88" s="122" t="s">
        <v>94</v>
      </c>
      <c r="E88" s="122"/>
      <c r="F88" s="122"/>
      <c r="G88" s="122"/>
      <c r="H88" s="122"/>
      <c r="I88" s="123"/>
      <c r="J88" s="122" t="s">
        <v>95</v>
      </c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4">
        <f>ROUND(AG89,2)</f>
        <v>0</v>
      </c>
      <c r="AH88" s="123"/>
      <c r="AI88" s="123"/>
      <c r="AJ88" s="123"/>
      <c r="AK88" s="123"/>
      <c r="AL88" s="123"/>
      <c r="AM88" s="123"/>
      <c r="AN88" s="125">
        <f>SUM(AG88,AT88)</f>
        <v>0</v>
      </c>
      <c r="AO88" s="123"/>
      <c r="AP88" s="123"/>
      <c r="AQ88" s="126"/>
      <c r="AS88" s="127">
        <f>ROUND(AS89,2)</f>
        <v>0</v>
      </c>
      <c r="AT88" s="128">
        <f>ROUND(SUM(AV88:AW88),2)</f>
        <v>0</v>
      </c>
      <c r="AU88" s="129">
        <f>ROUND(AU89,5)</f>
        <v>0</v>
      </c>
      <c r="AV88" s="128">
        <f>ROUND(AZ88*L31,2)</f>
        <v>0</v>
      </c>
      <c r="AW88" s="128">
        <f>ROUND(BA88*L32,2)</f>
        <v>0</v>
      </c>
      <c r="AX88" s="128">
        <f>ROUND(BB88*L31,2)</f>
        <v>0</v>
      </c>
      <c r="AY88" s="128">
        <f>ROUND(BC88*L32,2)</f>
        <v>0</v>
      </c>
      <c r="AZ88" s="128">
        <f>ROUND(AZ89,2)</f>
        <v>0</v>
      </c>
      <c r="BA88" s="128">
        <f>ROUND(BA89,2)</f>
        <v>0</v>
      </c>
      <c r="BB88" s="128">
        <f>ROUND(BB89,2)</f>
        <v>0</v>
      </c>
      <c r="BC88" s="128">
        <f>ROUND(BC89,2)</f>
        <v>0</v>
      </c>
      <c r="BD88" s="130">
        <f>ROUND(BD89,2)</f>
        <v>0</v>
      </c>
      <c r="BS88" s="131" t="s">
        <v>88</v>
      </c>
      <c r="BT88" s="131" t="s">
        <v>96</v>
      </c>
      <c r="BU88" s="131" t="s">
        <v>90</v>
      </c>
      <c r="BV88" s="131" t="s">
        <v>91</v>
      </c>
      <c r="BW88" s="131" t="s">
        <v>97</v>
      </c>
      <c r="BX88" s="131" t="s">
        <v>92</v>
      </c>
    </row>
    <row r="89" s="6" customFormat="1" ht="28.5" customHeight="1">
      <c r="A89" s="132" t="s">
        <v>98</v>
      </c>
      <c r="B89" s="133"/>
      <c r="C89" s="134"/>
      <c r="D89" s="134"/>
      <c r="E89" s="135" t="s">
        <v>99</v>
      </c>
      <c r="F89" s="135"/>
      <c r="G89" s="135"/>
      <c r="H89" s="135"/>
      <c r="I89" s="135"/>
      <c r="J89" s="134"/>
      <c r="K89" s="135" t="s">
        <v>100</v>
      </c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6">
        <f>'2017026a1 - Stavebná časť'!M31</f>
        <v>0</v>
      </c>
      <c r="AH89" s="134"/>
      <c r="AI89" s="134"/>
      <c r="AJ89" s="134"/>
      <c r="AK89" s="134"/>
      <c r="AL89" s="134"/>
      <c r="AM89" s="134"/>
      <c r="AN89" s="136">
        <f>SUM(AG89,AT89)</f>
        <v>0</v>
      </c>
      <c r="AO89" s="134"/>
      <c r="AP89" s="134"/>
      <c r="AQ89" s="137"/>
      <c r="AS89" s="138">
        <f>'2017026a1 - Stavebná časť'!M29</f>
        <v>0</v>
      </c>
      <c r="AT89" s="139">
        <f>ROUND(SUM(AV89:AW89),2)</f>
        <v>0</v>
      </c>
      <c r="AU89" s="140">
        <f>'2017026a1 - Stavebná časť'!W127</f>
        <v>0</v>
      </c>
      <c r="AV89" s="139">
        <f>'2017026a1 - Stavebná časť'!M33</f>
        <v>0</v>
      </c>
      <c r="AW89" s="139">
        <f>'2017026a1 - Stavebná časť'!M34</f>
        <v>0</v>
      </c>
      <c r="AX89" s="139">
        <f>'2017026a1 - Stavebná časť'!M35</f>
        <v>0</v>
      </c>
      <c r="AY89" s="139">
        <f>'2017026a1 - Stavebná časť'!M36</f>
        <v>0</v>
      </c>
      <c r="AZ89" s="139">
        <f>'2017026a1 - Stavebná časť'!H33</f>
        <v>0</v>
      </c>
      <c r="BA89" s="139">
        <f>'2017026a1 - Stavebná časť'!H34</f>
        <v>0</v>
      </c>
      <c r="BB89" s="139">
        <f>'2017026a1 - Stavebná časť'!H35</f>
        <v>0</v>
      </c>
      <c r="BC89" s="139">
        <f>'2017026a1 - Stavebná časť'!H36</f>
        <v>0</v>
      </c>
      <c r="BD89" s="141">
        <f>'2017026a1 - Stavebná časť'!H37</f>
        <v>0</v>
      </c>
      <c r="BT89" s="142" t="s">
        <v>101</v>
      </c>
      <c r="BV89" s="142" t="s">
        <v>91</v>
      </c>
      <c r="BW89" s="142" t="s">
        <v>102</v>
      </c>
      <c r="BX89" s="142" t="s">
        <v>97</v>
      </c>
    </row>
    <row r="90">
      <c r="B90" s="25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28"/>
    </row>
    <row r="91" s="1" customFormat="1" ht="30" customHeight="1">
      <c r="B91" s="46"/>
      <c r="C91" s="110" t="s">
        <v>103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113">
        <f>ROUND(SUM(AG92:AG104),2)</f>
        <v>0</v>
      </c>
      <c r="AH91" s="113"/>
      <c r="AI91" s="113"/>
      <c r="AJ91" s="113"/>
      <c r="AK91" s="113"/>
      <c r="AL91" s="113"/>
      <c r="AM91" s="113"/>
      <c r="AN91" s="113">
        <f>ROUND(SUM(AN92:AN104),2)</f>
        <v>0</v>
      </c>
      <c r="AO91" s="113"/>
      <c r="AP91" s="113"/>
      <c r="AQ91" s="48"/>
      <c r="AS91" s="106" t="s">
        <v>104</v>
      </c>
      <c r="AT91" s="107" t="s">
        <v>105</v>
      </c>
      <c r="AU91" s="107" t="s">
        <v>53</v>
      </c>
      <c r="AV91" s="108" t="s">
        <v>76</v>
      </c>
    </row>
    <row r="92" s="1" customFormat="1" ht="19.92" customHeight="1">
      <c r="B92" s="46"/>
      <c r="C92" s="47"/>
      <c r="D92" s="143" t="s">
        <v>106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144">
        <f>ROUND(AG87*AS92,2)</f>
        <v>0</v>
      </c>
      <c r="AH92" s="136"/>
      <c r="AI92" s="136"/>
      <c r="AJ92" s="136"/>
      <c r="AK92" s="136"/>
      <c r="AL92" s="136"/>
      <c r="AM92" s="136"/>
      <c r="AN92" s="136">
        <f>ROUND(AG92+AV92,2)</f>
        <v>0</v>
      </c>
      <c r="AO92" s="136"/>
      <c r="AP92" s="136"/>
      <c r="AQ92" s="48"/>
      <c r="AS92" s="145">
        <v>0</v>
      </c>
      <c r="AT92" s="146" t="s">
        <v>107</v>
      </c>
      <c r="AU92" s="146" t="s">
        <v>54</v>
      </c>
      <c r="AV92" s="147">
        <f>ROUND(IF(AU92="základná",AG92*L31,IF(AU92="znížená",AG92*L32,0)),2)</f>
        <v>0</v>
      </c>
      <c r="BV92" s="21" t="s">
        <v>108</v>
      </c>
      <c r="BY92" s="148">
        <f>IF(AU92="základná",AV92,0)</f>
        <v>0</v>
      </c>
      <c r="BZ92" s="148">
        <f>IF(AU92="znížená",AV92,0)</f>
        <v>0</v>
      </c>
      <c r="CA92" s="148">
        <v>0</v>
      </c>
      <c r="CB92" s="148">
        <v>0</v>
      </c>
      <c r="CC92" s="148">
        <v>0</v>
      </c>
      <c r="CD92" s="148">
        <f>IF(AU92="základná",AG92,0)</f>
        <v>0</v>
      </c>
      <c r="CE92" s="148">
        <f>IF(AU92="znížená",AG92,0)</f>
        <v>0</v>
      </c>
      <c r="CF92" s="148">
        <f>IF(AU92="zákl. prenesená",AG92,0)</f>
        <v>0</v>
      </c>
      <c r="CG92" s="148">
        <f>IF(AU92="zníž. prenesená",AG92,0)</f>
        <v>0</v>
      </c>
      <c r="CH92" s="148">
        <f>IF(AU92="nulová",AG92,0)</f>
        <v>0</v>
      </c>
      <c r="CI92" s="21">
        <f>IF(AU92="základná",1,IF(AU92="znížená",2,IF(AU92="zákl. prenesená",4,IF(AU92="zníž. prenesená",5,3))))</f>
        <v>1</v>
      </c>
      <c r="CJ92" s="21">
        <f>IF(AT92="stavebná časť",1,IF(8892="investičná časť",2,3))</f>
        <v>1</v>
      </c>
      <c r="CK92" s="21" t="str">
        <f>IF(D92="Vyplň vlastné","","x")</f>
        <v>x</v>
      </c>
    </row>
    <row r="93" s="1" customFormat="1" ht="19.92" customHeight="1">
      <c r="B93" s="46"/>
      <c r="C93" s="47"/>
      <c r="D93" s="143" t="s">
        <v>109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144">
        <f>ROUND(AG87*AS93,2)</f>
        <v>0</v>
      </c>
      <c r="AH93" s="136"/>
      <c r="AI93" s="136"/>
      <c r="AJ93" s="136"/>
      <c r="AK93" s="136"/>
      <c r="AL93" s="136"/>
      <c r="AM93" s="136"/>
      <c r="AN93" s="136">
        <f>ROUND(AG93+AV93,2)</f>
        <v>0</v>
      </c>
      <c r="AO93" s="136"/>
      <c r="AP93" s="136"/>
      <c r="AQ93" s="48"/>
      <c r="AS93" s="149">
        <v>0</v>
      </c>
      <c r="AT93" s="150" t="s">
        <v>107</v>
      </c>
      <c r="AU93" s="150" t="s">
        <v>54</v>
      </c>
      <c r="AV93" s="151">
        <f>ROUND(IF(AU93="základná",AG93*L31,IF(AU93="znížená",AG93*L32,0)),2)</f>
        <v>0</v>
      </c>
      <c r="BV93" s="21" t="s">
        <v>108</v>
      </c>
      <c r="BY93" s="148">
        <f>IF(AU93="základná",AV93,0)</f>
        <v>0</v>
      </c>
      <c r="BZ93" s="148">
        <f>IF(AU93="znížená",AV93,0)</f>
        <v>0</v>
      </c>
      <c r="CA93" s="148">
        <v>0</v>
      </c>
      <c r="CB93" s="148">
        <v>0</v>
      </c>
      <c r="CC93" s="148">
        <v>0</v>
      </c>
      <c r="CD93" s="148">
        <f>IF(AU93="základná",AG93,0)</f>
        <v>0</v>
      </c>
      <c r="CE93" s="148">
        <f>IF(AU93="znížená",AG93,0)</f>
        <v>0</v>
      </c>
      <c r="CF93" s="148">
        <f>IF(AU93="zákl. prenesená",AG93,0)</f>
        <v>0</v>
      </c>
      <c r="CG93" s="148">
        <f>IF(AU93="zníž. prenesená",AG93,0)</f>
        <v>0</v>
      </c>
      <c r="CH93" s="148">
        <f>IF(AU93="nulová",AG93,0)</f>
        <v>0</v>
      </c>
      <c r="CI93" s="21">
        <f>IF(AU93="základná",1,IF(AU93="znížená",2,IF(AU93="zákl. prenesená",4,IF(AU93="zníž. prenesená",5,3))))</f>
        <v>1</v>
      </c>
      <c r="CJ93" s="21">
        <f>IF(AT93="stavebná časť",1,IF(8893="investičná časť",2,3))</f>
        <v>1</v>
      </c>
      <c r="CK93" s="21" t="str">
        <f>IF(D93="Vyplň vlastné","","x")</f>
        <v>x</v>
      </c>
    </row>
    <row r="94" s="1" customFormat="1" ht="19.92" customHeight="1">
      <c r="B94" s="46"/>
      <c r="C94" s="47"/>
      <c r="D94" s="143" t="s">
        <v>110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144">
        <f>ROUND(AG87*AS94,2)</f>
        <v>0</v>
      </c>
      <c r="AH94" s="136"/>
      <c r="AI94" s="136"/>
      <c r="AJ94" s="136"/>
      <c r="AK94" s="136"/>
      <c r="AL94" s="136"/>
      <c r="AM94" s="136"/>
      <c r="AN94" s="136">
        <f>ROUND(AG94+AV94,2)</f>
        <v>0</v>
      </c>
      <c r="AO94" s="136"/>
      <c r="AP94" s="136"/>
      <c r="AQ94" s="48"/>
      <c r="AS94" s="149">
        <v>0</v>
      </c>
      <c r="AT94" s="150" t="s">
        <v>107</v>
      </c>
      <c r="AU94" s="150" t="s">
        <v>54</v>
      </c>
      <c r="AV94" s="151">
        <f>ROUND(IF(AU94="základná",AG94*L31,IF(AU94="znížená",AG94*L32,0)),2)</f>
        <v>0</v>
      </c>
      <c r="BV94" s="21" t="s">
        <v>108</v>
      </c>
      <c r="BY94" s="148">
        <f>IF(AU94="základná",AV94,0)</f>
        <v>0</v>
      </c>
      <c r="BZ94" s="148">
        <f>IF(AU94="znížená",AV94,0)</f>
        <v>0</v>
      </c>
      <c r="CA94" s="148">
        <v>0</v>
      </c>
      <c r="CB94" s="148">
        <v>0</v>
      </c>
      <c r="CC94" s="148">
        <v>0</v>
      </c>
      <c r="CD94" s="148">
        <f>IF(AU94="základná",AG94,0)</f>
        <v>0</v>
      </c>
      <c r="CE94" s="148">
        <f>IF(AU94="znížená",AG94,0)</f>
        <v>0</v>
      </c>
      <c r="CF94" s="148">
        <f>IF(AU94="zákl. prenesená",AG94,0)</f>
        <v>0</v>
      </c>
      <c r="CG94" s="148">
        <f>IF(AU94="zníž. prenesená",AG94,0)</f>
        <v>0</v>
      </c>
      <c r="CH94" s="148">
        <f>IF(AU94="nulová",AG94,0)</f>
        <v>0</v>
      </c>
      <c r="CI94" s="21">
        <f>IF(AU94="základná",1,IF(AU94="znížená",2,IF(AU94="zákl. prenesená",4,IF(AU94="zníž. prenesená",5,3))))</f>
        <v>1</v>
      </c>
      <c r="CJ94" s="21">
        <f>IF(AT94="stavebná časť",1,IF(8894="investičná časť",2,3))</f>
        <v>1</v>
      </c>
      <c r="CK94" s="21" t="str">
        <f>IF(D94="Vyplň vlastné","","x")</f>
        <v>x</v>
      </c>
    </row>
    <row r="95" s="1" customFormat="1" ht="19.92" customHeight="1">
      <c r="B95" s="46"/>
      <c r="C95" s="47"/>
      <c r="D95" s="143" t="s">
        <v>111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144">
        <f>ROUND(AG87*AS95,2)</f>
        <v>0</v>
      </c>
      <c r="AH95" s="136"/>
      <c r="AI95" s="136"/>
      <c r="AJ95" s="136"/>
      <c r="AK95" s="136"/>
      <c r="AL95" s="136"/>
      <c r="AM95" s="136"/>
      <c r="AN95" s="136">
        <f>ROUND(AG95+AV95,2)</f>
        <v>0</v>
      </c>
      <c r="AO95" s="136"/>
      <c r="AP95" s="136"/>
      <c r="AQ95" s="48"/>
      <c r="AS95" s="149">
        <v>0</v>
      </c>
      <c r="AT95" s="150" t="s">
        <v>107</v>
      </c>
      <c r="AU95" s="150" t="s">
        <v>54</v>
      </c>
      <c r="AV95" s="151">
        <f>ROUND(IF(AU95="základná",AG95*L31,IF(AU95="znížená",AG95*L32,0)),2)</f>
        <v>0</v>
      </c>
      <c r="BV95" s="21" t="s">
        <v>108</v>
      </c>
      <c r="BY95" s="148">
        <f>IF(AU95="základná",AV95,0)</f>
        <v>0</v>
      </c>
      <c r="BZ95" s="148">
        <f>IF(AU95="znížená",AV95,0)</f>
        <v>0</v>
      </c>
      <c r="CA95" s="148">
        <v>0</v>
      </c>
      <c r="CB95" s="148">
        <v>0</v>
      </c>
      <c r="CC95" s="148">
        <v>0</v>
      </c>
      <c r="CD95" s="148">
        <f>IF(AU95="základná",AG95,0)</f>
        <v>0</v>
      </c>
      <c r="CE95" s="148">
        <f>IF(AU95="znížená",AG95,0)</f>
        <v>0</v>
      </c>
      <c r="CF95" s="148">
        <f>IF(AU95="zákl. prenesená",AG95,0)</f>
        <v>0</v>
      </c>
      <c r="CG95" s="148">
        <f>IF(AU95="zníž. prenesená",AG95,0)</f>
        <v>0</v>
      </c>
      <c r="CH95" s="148">
        <f>IF(AU95="nulová",AG95,0)</f>
        <v>0</v>
      </c>
      <c r="CI95" s="21">
        <f>IF(AU95="základná",1,IF(AU95="znížená",2,IF(AU95="zákl. prenesená",4,IF(AU95="zníž. prenesená",5,3))))</f>
        <v>1</v>
      </c>
      <c r="CJ95" s="21">
        <f>IF(AT95="stavebná časť",1,IF(8895="investičná časť",2,3))</f>
        <v>1</v>
      </c>
      <c r="CK95" s="21" t="str">
        <f>IF(D95="Vyplň vlastné","","x")</f>
        <v>x</v>
      </c>
    </row>
    <row r="96" s="1" customFormat="1" ht="19.92" customHeight="1">
      <c r="B96" s="46"/>
      <c r="C96" s="47"/>
      <c r="D96" s="143" t="s">
        <v>112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144">
        <f>ROUND(AG87*AS96,2)</f>
        <v>0</v>
      </c>
      <c r="AH96" s="136"/>
      <c r="AI96" s="136"/>
      <c r="AJ96" s="136"/>
      <c r="AK96" s="136"/>
      <c r="AL96" s="136"/>
      <c r="AM96" s="136"/>
      <c r="AN96" s="136">
        <f>ROUND(AG96+AV96,2)</f>
        <v>0</v>
      </c>
      <c r="AO96" s="136"/>
      <c r="AP96" s="136"/>
      <c r="AQ96" s="48"/>
      <c r="AS96" s="149">
        <v>0</v>
      </c>
      <c r="AT96" s="150" t="s">
        <v>107</v>
      </c>
      <c r="AU96" s="150" t="s">
        <v>54</v>
      </c>
      <c r="AV96" s="151">
        <f>ROUND(IF(AU96="základná",AG96*L31,IF(AU96="znížená",AG96*L32,0)),2)</f>
        <v>0</v>
      </c>
      <c r="BV96" s="21" t="s">
        <v>108</v>
      </c>
      <c r="BY96" s="148">
        <f>IF(AU96="základná",AV96,0)</f>
        <v>0</v>
      </c>
      <c r="BZ96" s="148">
        <f>IF(AU96="znížená",AV96,0)</f>
        <v>0</v>
      </c>
      <c r="CA96" s="148">
        <v>0</v>
      </c>
      <c r="CB96" s="148">
        <v>0</v>
      </c>
      <c r="CC96" s="148">
        <v>0</v>
      </c>
      <c r="CD96" s="148">
        <f>IF(AU96="základná",AG96,0)</f>
        <v>0</v>
      </c>
      <c r="CE96" s="148">
        <f>IF(AU96="znížená",AG96,0)</f>
        <v>0</v>
      </c>
      <c r="CF96" s="148">
        <f>IF(AU96="zákl. prenesená",AG96,0)</f>
        <v>0</v>
      </c>
      <c r="CG96" s="148">
        <f>IF(AU96="zníž. prenesená",AG96,0)</f>
        <v>0</v>
      </c>
      <c r="CH96" s="148">
        <f>IF(AU96="nulová",AG96,0)</f>
        <v>0</v>
      </c>
      <c r="CI96" s="21">
        <f>IF(AU96="základná",1,IF(AU96="znížená",2,IF(AU96="zákl. prenesená",4,IF(AU96="zníž. prenesená",5,3))))</f>
        <v>1</v>
      </c>
      <c r="CJ96" s="21">
        <f>IF(AT96="stavebná časť",1,IF(8896="investičná časť",2,3))</f>
        <v>1</v>
      </c>
      <c r="CK96" s="21" t="str">
        <f>IF(D96="Vyplň vlastné","","x")</f>
        <v>x</v>
      </c>
    </row>
    <row r="97" s="1" customFormat="1" ht="19.92" customHeight="1">
      <c r="B97" s="46"/>
      <c r="C97" s="47"/>
      <c r="D97" s="143" t="s">
        <v>113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144">
        <f>ROUND(AG87*AS97,2)</f>
        <v>0</v>
      </c>
      <c r="AH97" s="136"/>
      <c r="AI97" s="136"/>
      <c r="AJ97" s="136"/>
      <c r="AK97" s="136"/>
      <c r="AL97" s="136"/>
      <c r="AM97" s="136"/>
      <c r="AN97" s="136">
        <f>ROUND(AG97+AV97,2)</f>
        <v>0</v>
      </c>
      <c r="AO97" s="136"/>
      <c r="AP97" s="136"/>
      <c r="AQ97" s="48"/>
      <c r="AS97" s="149">
        <v>0</v>
      </c>
      <c r="AT97" s="150" t="s">
        <v>107</v>
      </c>
      <c r="AU97" s="150" t="s">
        <v>54</v>
      </c>
      <c r="AV97" s="151">
        <f>ROUND(IF(AU97="základná",AG97*L31,IF(AU97="znížená",AG97*L32,0)),2)</f>
        <v>0</v>
      </c>
      <c r="BV97" s="21" t="s">
        <v>108</v>
      </c>
      <c r="BY97" s="148">
        <f>IF(AU97="základná",AV97,0)</f>
        <v>0</v>
      </c>
      <c r="BZ97" s="148">
        <f>IF(AU97="znížená",AV97,0)</f>
        <v>0</v>
      </c>
      <c r="CA97" s="148">
        <v>0</v>
      </c>
      <c r="CB97" s="148">
        <v>0</v>
      </c>
      <c r="CC97" s="148">
        <v>0</v>
      </c>
      <c r="CD97" s="148">
        <f>IF(AU97="základná",AG97,0)</f>
        <v>0</v>
      </c>
      <c r="CE97" s="148">
        <f>IF(AU97="znížená",AG97,0)</f>
        <v>0</v>
      </c>
      <c r="CF97" s="148">
        <f>IF(AU97="zákl. prenesená",AG97,0)</f>
        <v>0</v>
      </c>
      <c r="CG97" s="148">
        <f>IF(AU97="zníž. prenesená",AG97,0)</f>
        <v>0</v>
      </c>
      <c r="CH97" s="148">
        <f>IF(AU97="nulová",AG97,0)</f>
        <v>0</v>
      </c>
      <c r="CI97" s="21">
        <f>IF(AU97="základná",1,IF(AU97="znížená",2,IF(AU97="zákl. prenesená",4,IF(AU97="zníž. prenesená",5,3))))</f>
        <v>1</v>
      </c>
      <c r="CJ97" s="21">
        <f>IF(AT97="stavebná časť",1,IF(8897="investičná časť",2,3))</f>
        <v>1</v>
      </c>
      <c r="CK97" s="21" t="str">
        <f>IF(D97="Vyplň vlastné","","x")</f>
        <v>x</v>
      </c>
    </row>
    <row r="98" s="1" customFormat="1" ht="19.92" customHeight="1">
      <c r="B98" s="46"/>
      <c r="C98" s="47"/>
      <c r="D98" s="143" t="s">
        <v>114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144">
        <f>ROUND(AG87*AS98,2)</f>
        <v>0</v>
      </c>
      <c r="AH98" s="136"/>
      <c r="AI98" s="136"/>
      <c r="AJ98" s="136"/>
      <c r="AK98" s="136"/>
      <c r="AL98" s="136"/>
      <c r="AM98" s="136"/>
      <c r="AN98" s="136">
        <f>ROUND(AG98+AV98,2)</f>
        <v>0</v>
      </c>
      <c r="AO98" s="136"/>
      <c r="AP98" s="136"/>
      <c r="AQ98" s="48"/>
      <c r="AS98" s="149">
        <v>0</v>
      </c>
      <c r="AT98" s="150" t="s">
        <v>107</v>
      </c>
      <c r="AU98" s="150" t="s">
        <v>54</v>
      </c>
      <c r="AV98" s="151">
        <f>ROUND(IF(AU98="základná",AG98*L31,IF(AU98="znížená",AG98*L32,0)),2)</f>
        <v>0</v>
      </c>
      <c r="BV98" s="21" t="s">
        <v>108</v>
      </c>
      <c r="BY98" s="148">
        <f>IF(AU98="základná",AV98,0)</f>
        <v>0</v>
      </c>
      <c r="BZ98" s="148">
        <f>IF(AU98="znížená",AV98,0)</f>
        <v>0</v>
      </c>
      <c r="CA98" s="148">
        <v>0</v>
      </c>
      <c r="CB98" s="148">
        <v>0</v>
      </c>
      <c r="CC98" s="148">
        <v>0</v>
      </c>
      <c r="CD98" s="148">
        <f>IF(AU98="základná",AG98,0)</f>
        <v>0</v>
      </c>
      <c r="CE98" s="148">
        <f>IF(AU98="znížená",AG98,0)</f>
        <v>0</v>
      </c>
      <c r="CF98" s="148">
        <f>IF(AU98="zákl. prenesená",AG98,0)</f>
        <v>0</v>
      </c>
      <c r="CG98" s="148">
        <f>IF(AU98="zníž. prenesená",AG98,0)</f>
        <v>0</v>
      </c>
      <c r="CH98" s="148">
        <f>IF(AU98="nulová",AG98,0)</f>
        <v>0</v>
      </c>
      <c r="CI98" s="21">
        <f>IF(AU98="základná",1,IF(AU98="znížená",2,IF(AU98="zákl. prenesená",4,IF(AU98="zníž. prenesená",5,3))))</f>
        <v>1</v>
      </c>
      <c r="CJ98" s="21">
        <f>IF(AT98="stavebná časť",1,IF(8898="investičná časť",2,3))</f>
        <v>1</v>
      </c>
      <c r="CK98" s="21" t="str">
        <f>IF(D98="Vyplň vlastné","","x")</f>
        <v>x</v>
      </c>
    </row>
    <row r="99" s="1" customFormat="1" ht="19.92" customHeight="1">
      <c r="B99" s="46"/>
      <c r="C99" s="47"/>
      <c r="D99" s="143" t="s">
        <v>115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144">
        <f>ROUND(AG87*AS99,2)</f>
        <v>0</v>
      </c>
      <c r="AH99" s="136"/>
      <c r="AI99" s="136"/>
      <c r="AJ99" s="136"/>
      <c r="AK99" s="136"/>
      <c r="AL99" s="136"/>
      <c r="AM99" s="136"/>
      <c r="AN99" s="136">
        <f>ROUND(AG99+AV99,2)</f>
        <v>0</v>
      </c>
      <c r="AO99" s="136"/>
      <c r="AP99" s="136"/>
      <c r="AQ99" s="48"/>
      <c r="AS99" s="149">
        <v>0</v>
      </c>
      <c r="AT99" s="150" t="s">
        <v>107</v>
      </c>
      <c r="AU99" s="150" t="s">
        <v>54</v>
      </c>
      <c r="AV99" s="151">
        <f>ROUND(IF(AU99="základná",AG99*L31,IF(AU99="znížená",AG99*L32,0)),2)</f>
        <v>0</v>
      </c>
      <c r="BV99" s="21" t="s">
        <v>108</v>
      </c>
      <c r="BY99" s="148">
        <f>IF(AU99="základná",AV99,0)</f>
        <v>0</v>
      </c>
      <c r="BZ99" s="148">
        <f>IF(AU99="znížená",AV99,0)</f>
        <v>0</v>
      </c>
      <c r="CA99" s="148">
        <v>0</v>
      </c>
      <c r="CB99" s="148">
        <v>0</v>
      </c>
      <c r="CC99" s="148">
        <v>0</v>
      </c>
      <c r="CD99" s="148">
        <f>IF(AU99="základná",AG99,0)</f>
        <v>0</v>
      </c>
      <c r="CE99" s="148">
        <f>IF(AU99="znížená",AG99,0)</f>
        <v>0</v>
      </c>
      <c r="CF99" s="148">
        <f>IF(AU99="zákl. prenesená",AG99,0)</f>
        <v>0</v>
      </c>
      <c r="CG99" s="148">
        <f>IF(AU99="zníž. prenesená",AG99,0)</f>
        <v>0</v>
      </c>
      <c r="CH99" s="148">
        <f>IF(AU99="nulová",AG99,0)</f>
        <v>0</v>
      </c>
      <c r="CI99" s="21">
        <f>IF(AU99="základná",1,IF(AU99="znížená",2,IF(AU99="zákl. prenesená",4,IF(AU99="zníž. prenesená",5,3))))</f>
        <v>1</v>
      </c>
      <c r="CJ99" s="21">
        <f>IF(AT99="stavebná časť",1,IF(8899="investičná časť",2,3))</f>
        <v>1</v>
      </c>
      <c r="CK99" s="21" t="str">
        <f>IF(D99="Vyplň vlastné","","x")</f>
        <v>x</v>
      </c>
    </row>
    <row r="100" s="1" customFormat="1" ht="19.92" customHeight="1">
      <c r="B100" s="46"/>
      <c r="C100" s="47"/>
      <c r="D100" s="143" t="s">
        <v>116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144">
        <f>ROUND(AG87*AS100,2)</f>
        <v>0</v>
      </c>
      <c r="AH100" s="136"/>
      <c r="AI100" s="136"/>
      <c r="AJ100" s="136"/>
      <c r="AK100" s="136"/>
      <c r="AL100" s="136"/>
      <c r="AM100" s="136"/>
      <c r="AN100" s="136">
        <f>ROUND(AG100+AV100,2)</f>
        <v>0</v>
      </c>
      <c r="AO100" s="136"/>
      <c r="AP100" s="136"/>
      <c r="AQ100" s="48"/>
      <c r="AS100" s="149">
        <v>0</v>
      </c>
      <c r="AT100" s="150" t="s">
        <v>107</v>
      </c>
      <c r="AU100" s="150" t="s">
        <v>54</v>
      </c>
      <c r="AV100" s="151">
        <f>ROUND(IF(AU100="základná",AG100*L31,IF(AU100="znížená",AG100*L32,0)),2)</f>
        <v>0</v>
      </c>
      <c r="BV100" s="21" t="s">
        <v>108</v>
      </c>
      <c r="BY100" s="148">
        <f>IF(AU100="základná",AV100,0)</f>
        <v>0</v>
      </c>
      <c r="BZ100" s="148">
        <f>IF(AU100="znížená",AV100,0)</f>
        <v>0</v>
      </c>
      <c r="CA100" s="148">
        <v>0</v>
      </c>
      <c r="CB100" s="148">
        <v>0</v>
      </c>
      <c r="CC100" s="148">
        <v>0</v>
      </c>
      <c r="CD100" s="148">
        <f>IF(AU100="základná",AG100,0)</f>
        <v>0</v>
      </c>
      <c r="CE100" s="148">
        <f>IF(AU100="znížená",AG100,0)</f>
        <v>0</v>
      </c>
      <c r="CF100" s="148">
        <f>IF(AU100="zákl. prenesená",AG100,0)</f>
        <v>0</v>
      </c>
      <c r="CG100" s="148">
        <f>IF(AU100="zníž. prenesená",AG100,0)</f>
        <v>0</v>
      </c>
      <c r="CH100" s="148">
        <f>IF(AU100="nulová",AG100,0)</f>
        <v>0</v>
      </c>
      <c r="CI100" s="21">
        <f>IF(AU100="základná",1,IF(AU100="znížená",2,IF(AU100="zákl. prenesená",4,IF(AU100="zníž. prenesená",5,3))))</f>
        <v>1</v>
      </c>
      <c r="CJ100" s="21">
        <f>IF(AT100="stavebná časť",1,IF(88100="investičná časť",2,3))</f>
        <v>1</v>
      </c>
      <c r="CK100" s="21" t="str">
        <f>IF(D100="Vyplň vlastné","","x")</f>
        <v>x</v>
      </c>
    </row>
    <row r="101" s="1" customFormat="1" ht="19.92" customHeight="1">
      <c r="B101" s="46"/>
      <c r="C101" s="47"/>
      <c r="D101" s="143" t="s">
        <v>117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144">
        <f>ROUND(AG87*AS101,2)</f>
        <v>0</v>
      </c>
      <c r="AH101" s="136"/>
      <c r="AI101" s="136"/>
      <c r="AJ101" s="136"/>
      <c r="AK101" s="136"/>
      <c r="AL101" s="136"/>
      <c r="AM101" s="136"/>
      <c r="AN101" s="136">
        <f>ROUND(AG101+AV101,2)</f>
        <v>0</v>
      </c>
      <c r="AO101" s="136"/>
      <c r="AP101" s="136"/>
      <c r="AQ101" s="48"/>
      <c r="AS101" s="149">
        <v>0</v>
      </c>
      <c r="AT101" s="150" t="s">
        <v>107</v>
      </c>
      <c r="AU101" s="150" t="s">
        <v>54</v>
      </c>
      <c r="AV101" s="151">
        <f>ROUND(IF(AU101="základná",AG101*L31,IF(AU101="znížená",AG101*L32,0)),2)</f>
        <v>0</v>
      </c>
      <c r="BV101" s="21" t="s">
        <v>108</v>
      </c>
      <c r="BY101" s="148">
        <f>IF(AU101="základná",AV101,0)</f>
        <v>0</v>
      </c>
      <c r="BZ101" s="148">
        <f>IF(AU101="znížená",AV101,0)</f>
        <v>0</v>
      </c>
      <c r="CA101" s="148">
        <v>0</v>
      </c>
      <c r="CB101" s="148">
        <v>0</v>
      </c>
      <c r="CC101" s="148">
        <v>0</v>
      </c>
      <c r="CD101" s="148">
        <f>IF(AU101="základná",AG101,0)</f>
        <v>0</v>
      </c>
      <c r="CE101" s="148">
        <f>IF(AU101="znížená",AG101,0)</f>
        <v>0</v>
      </c>
      <c r="CF101" s="148">
        <f>IF(AU101="zákl. prenesená",AG101,0)</f>
        <v>0</v>
      </c>
      <c r="CG101" s="148">
        <f>IF(AU101="zníž. prenesená",AG101,0)</f>
        <v>0</v>
      </c>
      <c r="CH101" s="148">
        <f>IF(AU101="nulová",AG101,0)</f>
        <v>0</v>
      </c>
      <c r="CI101" s="21">
        <f>IF(AU101="základná",1,IF(AU101="znížená",2,IF(AU101="zákl. prenesená",4,IF(AU101="zníž. prenesená",5,3))))</f>
        <v>1</v>
      </c>
      <c r="CJ101" s="21">
        <f>IF(AT101="stavebná časť",1,IF(88101="investičná časť",2,3))</f>
        <v>1</v>
      </c>
      <c r="CK101" s="21" t="str">
        <f>IF(D101="Vyplň vlastné","","x")</f>
        <v>x</v>
      </c>
    </row>
    <row r="102" s="1" customFormat="1" ht="19.92" customHeight="1">
      <c r="B102" s="46"/>
      <c r="C102" s="47"/>
      <c r="D102" s="152" t="s">
        <v>118</v>
      </c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47"/>
      <c r="AD102" s="47"/>
      <c r="AE102" s="47"/>
      <c r="AF102" s="47"/>
      <c r="AG102" s="144">
        <f>AG87*AS102</f>
        <v>0</v>
      </c>
      <c r="AH102" s="136"/>
      <c r="AI102" s="136"/>
      <c r="AJ102" s="136"/>
      <c r="AK102" s="136"/>
      <c r="AL102" s="136"/>
      <c r="AM102" s="136"/>
      <c r="AN102" s="136">
        <f>AG102+AV102</f>
        <v>0</v>
      </c>
      <c r="AO102" s="136"/>
      <c r="AP102" s="136"/>
      <c r="AQ102" s="48"/>
      <c r="AS102" s="149">
        <v>0</v>
      </c>
      <c r="AT102" s="150" t="s">
        <v>107</v>
      </c>
      <c r="AU102" s="150" t="s">
        <v>54</v>
      </c>
      <c r="AV102" s="151">
        <f>ROUND(IF(AU102="nulová",0,IF(OR(AU102="základná",AU102="zákl. prenesená"),AG102*L31,AG102*L32)),2)</f>
        <v>0</v>
      </c>
      <c r="BV102" s="21" t="s">
        <v>119</v>
      </c>
      <c r="BY102" s="148">
        <f>IF(AU102="základná",AV102,0)</f>
        <v>0</v>
      </c>
      <c r="BZ102" s="148">
        <f>IF(AU102="znížená",AV102,0)</f>
        <v>0</v>
      </c>
      <c r="CA102" s="148">
        <f>IF(AU102="zákl. prenesená",AV102,0)</f>
        <v>0</v>
      </c>
      <c r="CB102" s="148">
        <f>IF(AU102="zníž. prenesená",AV102,0)</f>
        <v>0</v>
      </c>
      <c r="CC102" s="148">
        <f>IF(AU102="nulová",AV102,0)</f>
        <v>0</v>
      </c>
      <c r="CD102" s="148">
        <f>IF(AU102="základná",AG102,0)</f>
        <v>0</v>
      </c>
      <c r="CE102" s="148">
        <f>IF(AU102="znížená",AG102,0)</f>
        <v>0</v>
      </c>
      <c r="CF102" s="148">
        <f>IF(AU102="zákl. prenesená",AG102,0)</f>
        <v>0</v>
      </c>
      <c r="CG102" s="148">
        <f>IF(AU102="zníž. prenesená",AG102,0)</f>
        <v>0</v>
      </c>
      <c r="CH102" s="148">
        <f>IF(AU102="nulová",AG102,0)</f>
        <v>0</v>
      </c>
      <c r="CI102" s="21">
        <f>IF(AU102="základná",1,IF(AU102="znížená",2,IF(AU102="zákl. prenesená",4,IF(AU102="zníž. prenesená",5,3))))</f>
        <v>1</v>
      </c>
      <c r="CJ102" s="21">
        <f>IF(AT102="stavebná časť",1,IF(88102="investičná časť",2,3))</f>
        <v>1</v>
      </c>
      <c r="CK102" s="21" t="str">
        <f>IF(D102="Vyplň vlastné","","x")</f>
        <v/>
      </c>
    </row>
    <row r="103" s="1" customFormat="1" ht="19.92" customHeight="1">
      <c r="B103" s="46"/>
      <c r="C103" s="47"/>
      <c r="D103" s="152" t="s">
        <v>118</v>
      </c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47"/>
      <c r="AD103" s="47"/>
      <c r="AE103" s="47"/>
      <c r="AF103" s="47"/>
      <c r="AG103" s="144">
        <f>AG87*AS103</f>
        <v>0</v>
      </c>
      <c r="AH103" s="136"/>
      <c r="AI103" s="136"/>
      <c r="AJ103" s="136"/>
      <c r="AK103" s="136"/>
      <c r="AL103" s="136"/>
      <c r="AM103" s="136"/>
      <c r="AN103" s="136">
        <f>AG103+AV103</f>
        <v>0</v>
      </c>
      <c r="AO103" s="136"/>
      <c r="AP103" s="136"/>
      <c r="AQ103" s="48"/>
      <c r="AS103" s="149">
        <v>0</v>
      </c>
      <c r="AT103" s="150" t="s">
        <v>107</v>
      </c>
      <c r="AU103" s="150" t="s">
        <v>54</v>
      </c>
      <c r="AV103" s="151">
        <f>ROUND(IF(AU103="nulová",0,IF(OR(AU103="základná",AU103="zákl. prenesená"),AG103*L31,AG103*L32)),2)</f>
        <v>0</v>
      </c>
      <c r="BV103" s="21" t="s">
        <v>119</v>
      </c>
      <c r="BY103" s="148">
        <f>IF(AU103="základná",AV103,0)</f>
        <v>0</v>
      </c>
      <c r="BZ103" s="148">
        <f>IF(AU103="znížená",AV103,0)</f>
        <v>0</v>
      </c>
      <c r="CA103" s="148">
        <f>IF(AU103="zákl. prenesená",AV103,0)</f>
        <v>0</v>
      </c>
      <c r="CB103" s="148">
        <f>IF(AU103="zníž. prenesená",AV103,0)</f>
        <v>0</v>
      </c>
      <c r="CC103" s="148">
        <f>IF(AU103="nulová",AV103,0)</f>
        <v>0</v>
      </c>
      <c r="CD103" s="148">
        <f>IF(AU103="základná",AG103,0)</f>
        <v>0</v>
      </c>
      <c r="CE103" s="148">
        <f>IF(AU103="znížená",AG103,0)</f>
        <v>0</v>
      </c>
      <c r="CF103" s="148">
        <f>IF(AU103="zákl. prenesená",AG103,0)</f>
        <v>0</v>
      </c>
      <c r="CG103" s="148">
        <f>IF(AU103="zníž. prenesená",AG103,0)</f>
        <v>0</v>
      </c>
      <c r="CH103" s="148">
        <f>IF(AU103="nulová",AG103,0)</f>
        <v>0</v>
      </c>
      <c r="CI103" s="21">
        <f>IF(AU103="základná",1,IF(AU103="znížená",2,IF(AU103="zákl. prenesená",4,IF(AU103="zníž. prenesená",5,3))))</f>
        <v>1</v>
      </c>
      <c r="CJ103" s="21">
        <f>IF(AT103="stavebná časť",1,IF(88103="investičná časť",2,3))</f>
        <v>1</v>
      </c>
      <c r="CK103" s="21" t="str">
        <f>IF(D103="Vyplň vlastné","","x")</f>
        <v/>
      </c>
    </row>
    <row r="104" s="1" customFormat="1" ht="19.92" customHeight="1">
      <c r="B104" s="46"/>
      <c r="C104" s="47"/>
      <c r="D104" s="152" t="s">
        <v>118</v>
      </c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47"/>
      <c r="AD104" s="47"/>
      <c r="AE104" s="47"/>
      <c r="AF104" s="47"/>
      <c r="AG104" s="144">
        <f>AG87*AS104</f>
        <v>0</v>
      </c>
      <c r="AH104" s="136"/>
      <c r="AI104" s="136"/>
      <c r="AJ104" s="136"/>
      <c r="AK104" s="136"/>
      <c r="AL104" s="136"/>
      <c r="AM104" s="136"/>
      <c r="AN104" s="136">
        <f>AG104+AV104</f>
        <v>0</v>
      </c>
      <c r="AO104" s="136"/>
      <c r="AP104" s="136"/>
      <c r="AQ104" s="48"/>
      <c r="AS104" s="153">
        <v>0</v>
      </c>
      <c r="AT104" s="154" t="s">
        <v>107</v>
      </c>
      <c r="AU104" s="154" t="s">
        <v>54</v>
      </c>
      <c r="AV104" s="141">
        <f>ROUND(IF(AU104="nulová",0,IF(OR(AU104="základná",AU104="zákl. prenesená"),AG104*L31,AG104*L32)),2)</f>
        <v>0</v>
      </c>
      <c r="BV104" s="21" t="s">
        <v>119</v>
      </c>
      <c r="BY104" s="148">
        <f>IF(AU104="základná",AV104,0)</f>
        <v>0</v>
      </c>
      <c r="BZ104" s="148">
        <f>IF(AU104="znížená",AV104,0)</f>
        <v>0</v>
      </c>
      <c r="CA104" s="148">
        <f>IF(AU104="zákl. prenesená",AV104,0)</f>
        <v>0</v>
      </c>
      <c r="CB104" s="148">
        <f>IF(AU104="zníž. prenesená",AV104,0)</f>
        <v>0</v>
      </c>
      <c r="CC104" s="148">
        <f>IF(AU104="nulová",AV104,0)</f>
        <v>0</v>
      </c>
      <c r="CD104" s="148">
        <f>IF(AU104="základná",AG104,0)</f>
        <v>0</v>
      </c>
      <c r="CE104" s="148">
        <f>IF(AU104="znížená",AG104,0)</f>
        <v>0</v>
      </c>
      <c r="CF104" s="148">
        <f>IF(AU104="zákl. prenesená",AG104,0)</f>
        <v>0</v>
      </c>
      <c r="CG104" s="148">
        <f>IF(AU104="zníž. prenesená",AG104,0)</f>
        <v>0</v>
      </c>
      <c r="CH104" s="148">
        <f>IF(AU104="nulová",AG104,0)</f>
        <v>0</v>
      </c>
      <c r="CI104" s="21">
        <f>IF(AU104="základná",1,IF(AU104="znížená",2,IF(AU104="zákl. prenesená",4,IF(AU104="zníž. prenesená",5,3))))</f>
        <v>1</v>
      </c>
      <c r="CJ104" s="21">
        <f>IF(AT104="stavebná časť",1,IF(88104="investičná časť",2,3))</f>
        <v>1</v>
      </c>
      <c r="CK104" s="21" t="str">
        <f>IF(D104="Vyplň vlastné","","x")</f>
        <v/>
      </c>
    </row>
    <row r="105" s="1" customFormat="1" ht="10.8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8"/>
    </row>
    <row r="106" s="1" customFormat="1" ht="30" customHeight="1">
      <c r="B106" s="46"/>
      <c r="C106" s="155" t="s">
        <v>120</v>
      </c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7">
        <f>ROUND(AG87+AG91,2)</f>
        <v>0</v>
      </c>
      <c r="AH106" s="157"/>
      <c r="AI106" s="157"/>
      <c r="AJ106" s="157"/>
      <c r="AK106" s="157"/>
      <c r="AL106" s="157"/>
      <c r="AM106" s="157"/>
      <c r="AN106" s="157">
        <f>AN87+AN91</f>
        <v>0</v>
      </c>
      <c r="AO106" s="157"/>
      <c r="AP106" s="157"/>
      <c r="AQ106" s="48"/>
    </row>
    <row r="107" s="1" customFormat="1" ht="6.96" customHeight="1"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7"/>
    </row>
  </sheetData>
  <sheetProtection sheet="1" formatColumns="0" formatRows="0" objects="1" scenarios="1" spinCount="10" saltValue="UK1qcGZiMSf6kAVYv1/RIGDVyhL7jf5IW6s6Y3vN88MMKpXzg20wYTeLAeJDwjt2oQJ15pVuDjlu0G3BpNL6Qw==" hashValue="pMtApSd65e7xAEbbzHpJT7r+sSlhZGw8frlKxeP0HMqBNdoSGkTMcIF3jFpHRH5XiP/DmIju4ZUmzunfXFA2Gw==" algorithmName="SHA-512" password="CC35"/>
  <mergeCells count="8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G92:AM92"/>
    <mergeCell ref="AN92:AP92"/>
    <mergeCell ref="AG93:AM93"/>
    <mergeCell ref="AN93:AP93"/>
    <mergeCell ref="AG94:AM94"/>
    <mergeCell ref="AN94:AP94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AG87:AM87"/>
    <mergeCell ref="AN87:AP87"/>
    <mergeCell ref="AG91:AM91"/>
    <mergeCell ref="AN91:AP91"/>
    <mergeCell ref="AG106:AM106"/>
    <mergeCell ref="AN106:AP106"/>
    <mergeCell ref="AR2:BE2"/>
  </mergeCells>
  <dataValidations count="2">
    <dataValidation type="list" allowBlank="1" showInputMessage="1" showErrorMessage="1" error="Povolené sú hodnoty základná, znížená, nulová." sqref="AU92:AU105">
      <formula1>"základná, znížená, nulová"</formula1>
    </dataValidation>
    <dataValidation type="list" allowBlank="1" showInputMessage="1" showErrorMessage="1" error="Povolené sú hodnoty stavebná časť, technologická časť, investičná časť." sqref="AT92:AT10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9" location="'2017026a1 - Stavebná časť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8"/>
      <c r="B1" s="12"/>
      <c r="C1" s="12"/>
      <c r="D1" s="13" t="s">
        <v>1</v>
      </c>
      <c r="E1" s="12"/>
      <c r="F1" s="14" t="s">
        <v>121</v>
      </c>
      <c r="G1" s="14"/>
      <c r="H1" s="159" t="s">
        <v>122</v>
      </c>
      <c r="I1" s="159"/>
      <c r="J1" s="159"/>
      <c r="K1" s="159"/>
      <c r="L1" s="14" t="s">
        <v>123</v>
      </c>
      <c r="M1" s="12"/>
      <c r="N1" s="12"/>
      <c r="O1" s="13" t="s">
        <v>124</v>
      </c>
      <c r="P1" s="12"/>
      <c r="Q1" s="12"/>
      <c r="R1" s="12"/>
      <c r="S1" s="14" t="s">
        <v>125</v>
      </c>
      <c r="T1" s="14"/>
      <c r="U1" s="158"/>
      <c r="V1" s="15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102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ht="36.96" customHeight="1">
      <c r="B4" s="25"/>
      <c r="C4" s="26" t="s">
        <v>126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12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17</v>
      </c>
      <c r="E6" s="30"/>
      <c r="F6" s="160" t="str">
        <f>'Rekapitulácia stavby'!K6</f>
        <v>Poipeľské regionálne koordinačné centrum výroby a distribúcie miestnych produktov - Kalonda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127</v>
      </c>
      <c r="E7" s="30"/>
      <c r="F7" s="160" t="s">
        <v>128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6"/>
      <c r="C8" s="47"/>
      <c r="D8" s="34" t="s">
        <v>129</v>
      </c>
      <c r="E8" s="47"/>
      <c r="F8" s="35" t="s">
        <v>130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</row>
    <row r="9" s="1" customFormat="1" ht="14.4" customHeight="1">
      <c r="B9" s="46"/>
      <c r="C9" s="47"/>
      <c r="D9" s="37" t="s">
        <v>19</v>
      </c>
      <c r="E9" s="47"/>
      <c r="F9" s="32" t="s">
        <v>20</v>
      </c>
      <c r="G9" s="47"/>
      <c r="H9" s="47"/>
      <c r="I9" s="47"/>
      <c r="J9" s="47"/>
      <c r="K9" s="47"/>
      <c r="L9" s="47"/>
      <c r="M9" s="37" t="s">
        <v>21</v>
      </c>
      <c r="N9" s="47"/>
      <c r="O9" s="32" t="s">
        <v>22</v>
      </c>
      <c r="P9" s="47"/>
      <c r="Q9" s="47"/>
      <c r="R9" s="48"/>
    </row>
    <row r="10" s="1" customFormat="1" ht="14.4" customHeight="1">
      <c r="B10" s="46"/>
      <c r="C10" s="47"/>
      <c r="D10" s="37" t="s">
        <v>23</v>
      </c>
      <c r="E10" s="47"/>
      <c r="F10" s="32" t="s">
        <v>24</v>
      </c>
      <c r="G10" s="47"/>
      <c r="H10" s="47"/>
      <c r="I10" s="47"/>
      <c r="J10" s="47"/>
      <c r="K10" s="47"/>
      <c r="L10" s="47"/>
      <c r="M10" s="37" t="s">
        <v>25</v>
      </c>
      <c r="N10" s="47"/>
      <c r="O10" s="161" t="str">
        <f>'Rekapitulácia stavby'!AN8</f>
        <v>7. 8. 2017</v>
      </c>
      <c r="P10" s="90"/>
      <c r="Q10" s="47"/>
      <c r="R10" s="48"/>
    </row>
    <row r="11" s="1" customFormat="1" ht="21.84" customHeight="1">
      <c r="B11" s="46"/>
      <c r="C11" s="47"/>
      <c r="D11" s="31" t="s">
        <v>27</v>
      </c>
      <c r="E11" s="47"/>
      <c r="F11" s="39" t="s">
        <v>28</v>
      </c>
      <c r="G11" s="47"/>
      <c r="H11" s="47"/>
      <c r="I11" s="47"/>
      <c r="J11" s="47"/>
      <c r="K11" s="47"/>
      <c r="L11" s="47"/>
      <c r="M11" s="31" t="s">
        <v>29</v>
      </c>
      <c r="N11" s="47"/>
      <c r="O11" s="39" t="s">
        <v>30</v>
      </c>
      <c r="P11" s="47"/>
      <c r="Q11" s="47"/>
      <c r="R11" s="48"/>
    </row>
    <row r="12" s="1" customFormat="1" ht="14.4" customHeight="1">
      <c r="B12" s="46"/>
      <c r="C12" s="47"/>
      <c r="D12" s="37" t="s">
        <v>31</v>
      </c>
      <c r="E12" s="47"/>
      <c r="F12" s="47"/>
      <c r="G12" s="47"/>
      <c r="H12" s="47"/>
      <c r="I12" s="47"/>
      <c r="J12" s="47"/>
      <c r="K12" s="47"/>
      <c r="L12" s="47"/>
      <c r="M12" s="37" t="s">
        <v>32</v>
      </c>
      <c r="N12" s="47"/>
      <c r="O12" s="32" t="s">
        <v>33</v>
      </c>
      <c r="P12" s="32"/>
      <c r="Q12" s="47"/>
      <c r="R12" s="48"/>
    </row>
    <row r="13" s="1" customFormat="1" ht="18" customHeight="1">
      <c r="B13" s="46"/>
      <c r="C13" s="47"/>
      <c r="D13" s="47"/>
      <c r="E13" s="32" t="s">
        <v>34</v>
      </c>
      <c r="F13" s="47"/>
      <c r="G13" s="47"/>
      <c r="H13" s="47"/>
      <c r="I13" s="47"/>
      <c r="J13" s="47"/>
      <c r="K13" s="47"/>
      <c r="L13" s="47"/>
      <c r="M13" s="37" t="s">
        <v>35</v>
      </c>
      <c r="N13" s="47"/>
      <c r="O13" s="32" t="s">
        <v>36</v>
      </c>
      <c r="P13" s="32"/>
      <c r="Q13" s="47"/>
      <c r="R13" s="48"/>
    </row>
    <row r="14" s="1" customFormat="1" ht="6.96" customHeight="1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</row>
    <row r="15" s="1" customFormat="1" ht="14.4" customHeight="1">
      <c r="B15" s="46"/>
      <c r="C15" s="47"/>
      <c r="D15" s="37" t="s">
        <v>37</v>
      </c>
      <c r="E15" s="47"/>
      <c r="F15" s="47"/>
      <c r="G15" s="47"/>
      <c r="H15" s="47"/>
      <c r="I15" s="47"/>
      <c r="J15" s="47"/>
      <c r="K15" s="47"/>
      <c r="L15" s="47"/>
      <c r="M15" s="37" t="s">
        <v>32</v>
      </c>
      <c r="N15" s="47"/>
      <c r="O15" s="38" t="s">
        <v>46</v>
      </c>
      <c r="P15" s="32"/>
      <c r="Q15" s="47"/>
      <c r="R15" s="48"/>
    </row>
    <row r="16" s="1" customFormat="1" ht="18" customHeight="1">
      <c r="B16" s="46"/>
      <c r="C16" s="47"/>
      <c r="D16" s="47"/>
      <c r="E16" s="38" t="s">
        <v>46</v>
      </c>
      <c r="F16" s="162"/>
      <c r="G16" s="162"/>
      <c r="H16" s="162"/>
      <c r="I16" s="162"/>
      <c r="J16" s="162"/>
      <c r="K16" s="162"/>
      <c r="L16" s="162"/>
      <c r="M16" s="37" t="s">
        <v>35</v>
      </c>
      <c r="N16" s="47"/>
      <c r="O16" s="38" t="s">
        <v>46</v>
      </c>
      <c r="P16" s="32"/>
      <c r="Q16" s="47"/>
      <c r="R16" s="48"/>
    </row>
    <row r="17" s="1" customFormat="1" ht="6.96" customHeight="1"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</row>
    <row r="18" s="1" customFormat="1" ht="14.4" customHeight="1">
      <c r="B18" s="46"/>
      <c r="C18" s="47"/>
      <c r="D18" s="37" t="s">
        <v>40</v>
      </c>
      <c r="E18" s="47"/>
      <c r="F18" s="47"/>
      <c r="G18" s="47"/>
      <c r="H18" s="47"/>
      <c r="I18" s="47"/>
      <c r="J18" s="47"/>
      <c r="K18" s="47"/>
      <c r="L18" s="47"/>
      <c r="M18" s="37" t="s">
        <v>32</v>
      </c>
      <c r="N18" s="47"/>
      <c r="O18" s="32" t="s">
        <v>41</v>
      </c>
      <c r="P18" s="32"/>
      <c r="Q18" s="47"/>
      <c r="R18" s="48"/>
    </row>
    <row r="19" s="1" customFormat="1" ht="18" customHeight="1">
      <c r="B19" s="46"/>
      <c r="C19" s="47"/>
      <c r="D19" s="47"/>
      <c r="E19" s="32" t="s">
        <v>42</v>
      </c>
      <c r="F19" s="47"/>
      <c r="G19" s="47"/>
      <c r="H19" s="47"/>
      <c r="I19" s="47"/>
      <c r="J19" s="47"/>
      <c r="K19" s="47"/>
      <c r="L19" s="47"/>
      <c r="M19" s="37" t="s">
        <v>35</v>
      </c>
      <c r="N19" s="47"/>
      <c r="O19" s="32" t="s">
        <v>43</v>
      </c>
      <c r="P19" s="32"/>
      <c r="Q19" s="47"/>
      <c r="R19" s="48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</row>
    <row r="21" s="1" customFormat="1" ht="14.4" customHeight="1">
      <c r="B21" s="46"/>
      <c r="C21" s="47"/>
      <c r="D21" s="37" t="s">
        <v>45</v>
      </c>
      <c r="E21" s="47"/>
      <c r="F21" s="47"/>
      <c r="G21" s="47"/>
      <c r="H21" s="47"/>
      <c r="I21" s="47"/>
      <c r="J21" s="47"/>
      <c r="K21" s="47"/>
      <c r="L21" s="47"/>
      <c r="M21" s="37" t="s">
        <v>32</v>
      </c>
      <c r="N21" s="47"/>
      <c r="O21" s="32" t="s">
        <v>46</v>
      </c>
      <c r="P21" s="32"/>
      <c r="Q21" s="47"/>
      <c r="R21" s="48"/>
    </row>
    <row r="22" s="1" customFormat="1" ht="18" customHeight="1">
      <c r="B22" s="46"/>
      <c r="C22" s="47"/>
      <c r="D22" s="47"/>
      <c r="E22" s="32" t="s">
        <v>47</v>
      </c>
      <c r="F22" s="47"/>
      <c r="G22" s="47"/>
      <c r="H22" s="47"/>
      <c r="I22" s="47"/>
      <c r="J22" s="47"/>
      <c r="K22" s="47"/>
      <c r="L22" s="47"/>
      <c r="M22" s="37" t="s">
        <v>35</v>
      </c>
      <c r="N22" s="47"/>
      <c r="O22" s="32" t="s">
        <v>46</v>
      </c>
      <c r="P22" s="32"/>
      <c r="Q22" s="47"/>
      <c r="R22" s="48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="1" customFormat="1" ht="14.4" customHeight="1">
      <c r="B24" s="46"/>
      <c r="C24" s="47"/>
      <c r="D24" s="37" t="s">
        <v>48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s="1" customFormat="1" ht="16.5" customHeight="1">
      <c r="B25" s="46"/>
      <c r="C25" s="47"/>
      <c r="D25" s="47"/>
      <c r="E25" s="42" t="s">
        <v>49</v>
      </c>
      <c r="F25" s="42"/>
      <c r="G25" s="42"/>
      <c r="H25" s="42"/>
      <c r="I25" s="42"/>
      <c r="J25" s="42"/>
      <c r="K25" s="42"/>
      <c r="L25" s="42"/>
      <c r="M25" s="47"/>
      <c r="N25" s="47"/>
      <c r="O25" s="47"/>
      <c r="P25" s="47"/>
      <c r="Q25" s="47"/>
      <c r="R25" s="48"/>
    </row>
    <row r="26" s="1" customFormat="1" ht="6.96" customHeight="1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s="1" customFormat="1" ht="6.96" customHeight="1">
      <c r="B27" s="46"/>
      <c r="C27" s="4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47"/>
      <c r="R27" s="48"/>
    </row>
    <row r="28" s="1" customFormat="1" ht="14.4" customHeight="1">
      <c r="B28" s="46"/>
      <c r="C28" s="47"/>
      <c r="D28" s="163" t="s">
        <v>131</v>
      </c>
      <c r="E28" s="47"/>
      <c r="F28" s="47"/>
      <c r="G28" s="47"/>
      <c r="H28" s="47"/>
      <c r="I28" s="47"/>
      <c r="J28" s="47"/>
      <c r="K28" s="47"/>
      <c r="L28" s="47"/>
      <c r="M28" s="45">
        <f>N88</f>
        <v>0</v>
      </c>
      <c r="N28" s="45"/>
      <c r="O28" s="45"/>
      <c r="P28" s="45"/>
      <c r="Q28" s="47"/>
      <c r="R28" s="48"/>
    </row>
    <row r="29" s="1" customFormat="1" ht="14.4" customHeight="1">
      <c r="B29" s="46"/>
      <c r="C29" s="47"/>
      <c r="D29" s="44" t="s">
        <v>113</v>
      </c>
      <c r="E29" s="47"/>
      <c r="F29" s="47"/>
      <c r="G29" s="47"/>
      <c r="H29" s="47"/>
      <c r="I29" s="47"/>
      <c r="J29" s="47"/>
      <c r="K29" s="47"/>
      <c r="L29" s="47"/>
      <c r="M29" s="45">
        <f>N101</f>
        <v>0</v>
      </c>
      <c r="N29" s="45"/>
      <c r="O29" s="45"/>
      <c r="P29" s="45"/>
      <c r="Q29" s="47"/>
      <c r="R29" s="48"/>
    </row>
    <row r="30" s="1" customFormat="1" ht="6.96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</row>
    <row r="31" s="1" customFormat="1" ht="25.44" customHeight="1">
      <c r="B31" s="46"/>
      <c r="C31" s="47"/>
      <c r="D31" s="164" t="s">
        <v>52</v>
      </c>
      <c r="E31" s="47"/>
      <c r="F31" s="47"/>
      <c r="G31" s="47"/>
      <c r="H31" s="47"/>
      <c r="I31" s="47"/>
      <c r="J31" s="47"/>
      <c r="K31" s="47"/>
      <c r="L31" s="47"/>
      <c r="M31" s="165">
        <f>ROUND(M28+M29,2)</f>
        <v>0</v>
      </c>
      <c r="N31" s="47"/>
      <c r="O31" s="47"/>
      <c r="P31" s="47"/>
      <c r="Q31" s="47"/>
      <c r="R31" s="48"/>
    </row>
    <row r="32" s="1" customFormat="1" ht="6.96" customHeight="1">
      <c r="B32" s="46"/>
      <c r="C32" s="4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47"/>
      <c r="R32" s="48"/>
    </row>
    <row r="33" s="1" customFormat="1" ht="14.4" customHeight="1">
      <c r="B33" s="46"/>
      <c r="C33" s="47"/>
      <c r="D33" s="54" t="s">
        <v>53</v>
      </c>
      <c r="E33" s="54" t="s">
        <v>54</v>
      </c>
      <c r="F33" s="55">
        <v>0.20000000000000001</v>
      </c>
      <c r="G33" s="166" t="s">
        <v>55</v>
      </c>
      <c r="H33" s="167">
        <f>(SUM(BE101:BE108)+SUM(BE127:BE188))</f>
        <v>0</v>
      </c>
      <c r="I33" s="47"/>
      <c r="J33" s="47"/>
      <c r="K33" s="47"/>
      <c r="L33" s="47"/>
      <c r="M33" s="167">
        <f>ROUND((SUM(BE101:BE108)+SUM(BE127:BE188)), 2)*F33</f>
        <v>0</v>
      </c>
      <c r="N33" s="47"/>
      <c r="O33" s="47"/>
      <c r="P33" s="47"/>
      <c r="Q33" s="47"/>
      <c r="R33" s="48"/>
    </row>
    <row r="34" s="1" customFormat="1" ht="14.4" customHeight="1">
      <c r="B34" s="46"/>
      <c r="C34" s="47"/>
      <c r="D34" s="47"/>
      <c r="E34" s="54" t="s">
        <v>56</v>
      </c>
      <c r="F34" s="55">
        <v>0.20000000000000001</v>
      </c>
      <c r="G34" s="166" t="s">
        <v>55</v>
      </c>
      <c r="H34" s="167">
        <f>(SUM(BF101:BF108)+SUM(BF127:BF188))</f>
        <v>0</v>
      </c>
      <c r="I34" s="47"/>
      <c r="J34" s="47"/>
      <c r="K34" s="47"/>
      <c r="L34" s="47"/>
      <c r="M34" s="167">
        <f>ROUND((SUM(BF101:BF108)+SUM(BF127:BF188)), 2)*F34</f>
        <v>0</v>
      </c>
      <c r="N34" s="47"/>
      <c r="O34" s="47"/>
      <c r="P34" s="47"/>
      <c r="Q34" s="47"/>
      <c r="R34" s="48"/>
    </row>
    <row r="35" hidden="1" s="1" customFormat="1" ht="14.4" customHeight="1">
      <c r="B35" s="46"/>
      <c r="C35" s="47"/>
      <c r="D35" s="47"/>
      <c r="E35" s="54" t="s">
        <v>57</v>
      </c>
      <c r="F35" s="55">
        <v>0.20000000000000001</v>
      </c>
      <c r="G35" s="166" t="s">
        <v>55</v>
      </c>
      <c r="H35" s="167">
        <f>(SUM(BG101:BG108)+SUM(BG127:BG188))</f>
        <v>0</v>
      </c>
      <c r="I35" s="47"/>
      <c r="J35" s="47"/>
      <c r="K35" s="47"/>
      <c r="L35" s="47"/>
      <c r="M35" s="167">
        <v>0</v>
      </c>
      <c r="N35" s="47"/>
      <c r="O35" s="47"/>
      <c r="P35" s="47"/>
      <c r="Q35" s="47"/>
      <c r="R35" s="48"/>
    </row>
    <row r="36" hidden="1" s="1" customFormat="1" ht="14.4" customHeight="1">
      <c r="B36" s="46"/>
      <c r="C36" s="47"/>
      <c r="D36" s="47"/>
      <c r="E36" s="54" t="s">
        <v>58</v>
      </c>
      <c r="F36" s="55">
        <v>0.20000000000000001</v>
      </c>
      <c r="G36" s="166" t="s">
        <v>55</v>
      </c>
      <c r="H36" s="167">
        <f>(SUM(BH101:BH108)+SUM(BH127:BH188))</f>
        <v>0</v>
      </c>
      <c r="I36" s="47"/>
      <c r="J36" s="47"/>
      <c r="K36" s="47"/>
      <c r="L36" s="47"/>
      <c r="M36" s="167">
        <v>0</v>
      </c>
      <c r="N36" s="47"/>
      <c r="O36" s="47"/>
      <c r="P36" s="47"/>
      <c r="Q36" s="47"/>
      <c r="R36" s="48"/>
    </row>
    <row r="37" hidden="1" s="1" customFormat="1" ht="14.4" customHeight="1">
      <c r="B37" s="46"/>
      <c r="C37" s="47"/>
      <c r="D37" s="47"/>
      <c r="E37" s="54" t="s">
        <v>59</v>
      </c>
      <c r="F37" s="55">
        <v>0</v>
      </c>
      <c r="G37" s="166" t="s">
        <v>55</v>
      </c>
      <c r="H37" s="167">
        <f>(SUM(BI101:BI108)+SUM(BI127:BI188))</f>
        <v>0</v>
      </c>
      <c r="I37" s="47"/>
      <c r="J37" s="47"/>
      <c r="K37" s="47"/>
      <c r="L37" s="47"/>
      <c r="M37" s="167">
        <v>0</v>
      </c>
      <c r="N37" s="47"/>
      <c r="O37" s="47"/>
      <c r="P37" s="47"/>
      <c r="Q37" s="47"/>
      <c r="R37" s="48"/>
    </row>
    <row r="38" s="1" customFormat="1" ht="6.96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</row>
    <row r="39" s="1" customFormat="1" ht="25.44" customHeight="1">
      <c r="B39" s="46"/>
      <c r="C39" s="156"/>
      <c r="D39" s="168" t="s">
        <v>60</v>
      </c>
      <c r="E39" s="103"/>
      <c r="F39" s="103"/>
      <c r="G39" s="169" t="s">
        <v>61</v>
      </c>
      <c r="H39" s="170" t="s">
        <v>62</v>
      </c>
      <c r="I39" s="103"/>
      <c r="J39" s="103"/>
      <c r="K39" s="103"/>
      <c r="L39" s="171">
        <f>SUM(M31:M37)</f>
        <v>0</v>
      </c>
      <c r="M39" s="171"/>
      <c r="N39" s="171"/>
      <c r="O39" s="171"/>
      <c r="P39" s="172"/>
      <c r="Q39" s="156"/>
      <c r="R39" s="48"/>
    </row>
    <row r="40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="1" customFormat="1" ht="14.4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="1" customFormat="1">
      <c r="B49" s="46"/>
      <c r="C49" s="47"/>
      <c r="D49" s="66" t="s">
        <v>63</v>
      </c>
      <c r="E49" s="67"/>
      <c r="F49" s="67"/>
      <c r="G49" s="67"/>
      <c r="H49" s="68"/>
      <c r="I49" s="47"/>
      <c r="J49" s="66" t="s">
        <v>64</v>
      </c>
      <c r="K49" s="67"/>
      <c r="L49" s="67"/>
      <c r="M49" s="67"/>
      <c r="N49" s="67"/>
      <c r="O49" s="67"/>
      <c r="P49" s="68"/>
      <c r="Q49" s="47"/>
      <c r="R49" s="48"/>
    </row>
    <row r="50">
      <c r="B50" s="25"/>
      <c r="C50" s="30"/>
      <c r="D50" s="69"/>
      <c r="E50" s="30"/>
      <c r="F50" s="30"/>
      <c r="G50" s="30"/>
      <c r="H50" s="70"/>
      <c r="I50" s="30"/>
      <c r="J50" s="69"/>
      <c r="K50" s="30"/>
      <c r="L50" s="30"/>
      <c r="M50" s="30"/>
      <c r="N50" s="30"/>
      <c r="O50" s="30"/>
      <c r="P50" s="70"/>
      <c r="Q50" s="30"/>
      <c r="R50" s="28"/>
    </row>
    <row r="51">
      <c r="B51" s="25"/>
      <c r="C51" s="30"/>
      <c r="D51" s="69"/>
      <c r="E51" s="30"/>
      <c r="F51" s="30"/>
      <c r="G51" s="30"/>
      <c r="H51" s="70"/>
      <c r="I51" s="30"/>
      <c r="J51" s="69"/>
      <c r="K51" s="30"/>
      <c r="L51" s="30"/>
      <c r="M51" s="30"/>
      <c r="N51" s="30"/>
      <c r="O51" s="30"/>
      <c r="P51" s="70"/>
      <c r="Q51" s="30"/>
      <c r="R51" s="28"/>
    </row>
    <row r="52">
      <c r="B52" s="25"/>
      <c r="C52" s="30"/>
      <c r="D52" s="69"/>
      <c r="E52" s="30"/>
      <c r="F52" s="30"/>
      <c r="G52" s="30"/>
      <c r="H52" s="70"/>
      <c r="I52" s="30"/>
      <c r="J52" s="69"/>
      <c r="K52" s="30"/>
      <c r="L52" s="30"/>
      <c r="M52" s="30"/>
      <c r="N52" s="30"/>
      <c r="O52" s="30"/>
      <c r="P52" s="70"/>
      <c r="Q52" s="30"/>
      <c r="R52" s="28"/>
    </row>
    <row r="53">
      <c r="B53" s="25"/>
      <c r="C53" s="30"/>
      <c r="D53" s="69"/>
      <c r="E53" s="30"/>
      <c r="F53" s="30"/>
      <c r="G53" s="30"/>
      <c r="H53" s="70"/>
      <c r="I53" s="30"/>
      <c r="J53" s="69"/>
      <c r="K53" s="30"/>
      <c r="L53" s="30"/>
      <c r="M53" s="30"/>
      <c r="N53" s="30"/>
      <c r="O53" s="30"/>
      <c r="P53" s="70"/>
      <c r="Q53" s="30"/>
      <c r="R53" s="28"/>
    </row>
    <row r="54">
      <c r="B54" s="25"/>
      <c r="C54" s="30"/>
      <c r="D54" s="69"/>
      <c r="E54" s="30"/>
      <c r="F54" s="30"/>
      <c r="G54" s="30"/>
      <c r="H54" s="70"/>
      <c r="I54" s="30"/>
      <c r="J54" s="69"/>
      <c r="K54" s="30"/>
      <c r="L54" s="30"/>
      <c r="M54" s="30"/>
      <c r="N54" s="30"/>
      <c r="O54" s="30"/>
      <c r="P54" s="70"/>
      <c r="Q54" s="30"/>
      <c r="R54" s="28"/>
    </row>
    <row r="55">
      <c r="B55" s="25"/>
      <c r="C55" s="30"/>
      <c r="D55" s="69"/>
      <c r="E55" s="30"/>
      <c r="F55" s="30"/>
      <c r="G55" s="30"/>
      <c r="H55" s="70"/>
      <c r="I55" s="30"/>
      <c r="J55" s="69"/>
      <c r="K55" s="30"/>
      <c r="L55" s="30"/>
      <c r="M55" s="30"/>
      <c r="N55" s="30"/>
      <c r="O55" s="30"/>
      <c r="P55" s="70"/>
      <c r="Q55" s="30"/>
      <c r="R55" s="28"/>
    </row>
    <row r="56">
      <c r="B56" s="25"/>
      <c r="C56" s="30"/>
      <c r="D56" s="69"/>
      <c r="E56" s="30"/>
      <c r="F56" s="30"/>
      <c r="G56" s="30"/>
      <c r="H56" s="70"/>
      <c r="I56" s="30"/>
      <c r="J56" s="69"/>
      <c r="K56" s="30"/>
      <c r="L56" s="30"/>
      <c r="M56" s="30"/>
      <c r="N56" s="30"/>
      <c r="O56" s="30"/>
      <c r="P56" s="70"/>
      <c r="Q56" s="30"/>
      <c r="R56" s="28"/>
    </row>
    <row r="57">
      <c r="B57" s="25"/>
      <c r="C57" s="30"/>
      <c r="D57" s="69"/>
      <c r="E57" s="30"/>
      <c r="F57" s="30"/>
      <c r="G57" s="30"/>
      <c r="H57" s="70"/>
      <c r="I57" s="30"/>
      <c r="J57" s="69"/>
      <c r="K57" s="30"/>
      <c r="L57" s="30"/>
      <c r="M57" s="30"/>
      <c r="N57" s="30"/>
      <c r="O57" s="30"/>
      <c r="P57" s="70"/>
      <c r="Q57" s="30"/>
      <c r="R57" s="28"/>
    </row>
    <row r="58" s="1" customFormat="1">
      <c r="B58" s="46"/>
      <c r="C58" s="47"/>
      <c r="D58" s="71" t="s">
        <v>65</v>
      </c>
      <c r="E58" s="72"/>
      <c r="F58" s="72"/>
      <c r="G58" s="73" t="s">
        <v>66</v>
      </c>
      <c r="H58" s="74"/>
      <c r="I58" s="47"/>
      <c r="J58" s="71" t="s">
        <v>65</v>
      </c>
      <c r="K58" s="72"/>
      <c r="L58" s="72"/>
      <c r="M58" s="72"/>
      <c r="N58" s="73" t="s">
        <v>66</v>
      </c>
      <c r="O58" s="72"/>
      <c r="P58" s="74"/>
      <c r="Q58" s="47"/>
      <c r="R58" s="48"/>
    </row>
    <row r="59">
      <c r="B59" s="2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28"/>
    </row>
    <row r="60" s="1" customFormat="1">
      <c r="B60" s="46"/>
      <c r="C60" s="47"/>
      <c r="D60" s="66" t="s">
        <v>67</v>
      </c>
      <c r="E60" s="67"/>
      <c r="F60" s="67"/>
      <c r="G60" s="67"/>
      <c r="H60" s="68"/>
      <c r="I60" s="47"/>
      <c r="J60" s="66" t="s">
        <v>68</v>
      </c>
      <c r="K60" s="67"/>
      <c r="L60" s="67"/>
      <c r="M60" s="67"/>
      <c r="N60" s="67"/>
      <c r="O60" s="67"/>
      <c r="P60" s="68"/>
      <c r="Q60" s="47"/>
      <c r="R60" s="48"/>
    </row>
    <row r="61">
      <c r="B61" s="25"/>
      <c r="C61" s="30"/>
      <c r="D61" s="69"/>
      <c r="E61" s="30"/>
      <c r="F61" s="30"/>
      <c r="G61" s="30"/>
      <c r="H61" s="70"/>
      <c r="I61" s="30"/>
      <c r="J61" s="69"/>
      <c r="K61" s="30"/>
      <c r="L61" s="30"/>
      <c r="M61" s="30"/>
      <c r="N61" s="30"/>
      <c r="O61" s="30"/>
      <c r="P61" s="70"/>
      <c r="Q61" s="30"/>
      <c r="R61" s="28"/>
    </row>
    <row r="62">
      <c r="B62" s="25"/>
      <c r="C62" s="30"/>
      <c r="D62" s="69"/>
      <c r="E62" s="30"/>
      <c r="F62" s="30"/>
      <c r="G62" s="30"/>
      <c r="H62" s="70"/>
      <c r="I62" s="30"/>
      <c r="J62" s="69"/>
      <c r="K62" s="30"/>
      <c r="L62" s="30"/>
      <c r="M62" s="30"/>
      <c r="N62" s="30"/>
      <c r="O62" s="30"/>
      <c r="P62" s="70"/>
      <c r="Q62" s="30"/>
      <c r="R62" s="28"/>
    </row>
    <row r="63">
      <c r="B63" s="25"/>
      <c r="C63" s="30"/>
      <c r="D63" s="69"/>
      <c r="E63" s="30"/>
      <c r="F63" s="30"/>
      <c r="G63" s="30"/>
      <c r="H63" s="70"/>
      <c r="I63" s="30"/>
      <c r="J63" s="69"/>
      <c r="K63" s="30"/>
      <c r="L63" s="30"/>
      <c r="M63" s="30"/>
      <c r="N63" s="30"/>
      <c r="O63" s="30"/>
      <c r="P63" s="70"/>
      <c r="Q63" s="30"/>
      <c r="R63" s="28"/>
    </row>
    <row r="64">
      <c r="B64" s="25"/>
      <c r="C64" s="30"/>
      <c r="D64" s="69"/>
      <c r="E64" s="30"/>
      <c r="F64" s="30"/>
      <c r="G64" s="30"/>
      <c r="H64" s="70"/>
      <c r="I64" s="30"/>
      <c r="J64" s="69"/>
      <c r="K64" s="30"/>
      <c r="L64" s="30"/>
      <c r="M64" s="30"/>
      <c r="N64" s="30"/>
      <c r="O64" s="30"/>
      <c r="P64" s="70"/>
      <c r="Q64" s="30"/>
      <c r="R64" s="28"/>
    </row>
    <row r="65">
      <c r="B65" s="25"/>
      <c r="C65" s="30"/>
      <c r="D65" s="69"/>
      <c r="E65" s="30"/>
      <c r="F65" s="30"/>
      <c r="G65" s="30"/>
      <c r="H65" s="70"/>
      <c r="I65" s="30"/>
      <c r="J65" s="69"/>
      <c r="K65" s="30"/>
      <c r="L65" s="30"/>
      <c r="M65" s="30"/>
      <c r="N65" s="30"/>
      <c r="O65" s="30"/>
      <c r="P65" s="70"/>
      <c r="Q65" s="30"/>
      <c r="R65" s="28"/>
    </row>
    <row r="66">
      <c r="B66" s="25"/>
      <c r="C66" s="30"/>
      <c r="D66" s="69"/>
      <c r="E66" s="30"/>
      <c r="F66" s="30"/>
      <c r="G66" s="30"/>
      <c r="H66" s="70"/>
      <c r="I66" s="30"/>
      <c r="J66" s="69"/>
      <c r="K66" s="30"/>
      <c r="L66" s="30"/>
      <c r="M66" s="30"/>
      <c r="N66" s="30"/>
      <c r="O66" s="30"/>
      <c r="P66" s="70"/>
      <c r="Q66" s="30"/>
      <c r="R66" s="28"/>
    </row>
    <row r="67">
      <c r="B67" s="25"/>
      <c r="C67" s="30"/>
      <c r="D67" s="69"/>
      <c r="E67" s="30"/>
      <c r="F67" s="30"/>
      <c r="G67" s="30"/>
      <c r="H67" s="70"/>
      <c r="I67" s="30"/>
      <c r="J67" s="69"/>
      <c r="K67" s="30"/>
      <c r="L67" s="30"/>
      <c r="M67" s="30"/>
      <c r="N67" s="30"/>
      <c r="O67" s="30"/>
      <c r="P67" s="70"/>
      <c r="Q67" s="30"/>
      <c r="R67" s="28"/>
    </row>
    <row r="68">
      <c r="B68" s="25"/>
      <c r="C68" s="30"/>
      <c r="D68" s="69"/>
      <c r="E68" s="30"/>
      <c r="F68" s="30"/>
      <c r="G68" s="30"/>
      <c r="H68" s="70"/>
      <c r="I68" s="30"/>
      <c r="J68" s="69"/>
      <c r="K68" s="30"/>
      <c r="L68" s="30"/>
      <c r="M68" s="30"/>
      <c r="N68" s="30"/>
      <c r="O68" s="30"/>
      <c r="P68" s="70"/>
      <c r="Q68" s="30"/>
      <c r="R68" s="28"/>
    </row>
    <row r="69" s="1" customFormat="1">
      <c r="B69" s="46"/>
      <c r="C69" s="47"/>
      <c r="D69" s="71" t="s">
        <v>65</v>
      </c>
      <c r="E69" s="72"/>
      <c r="F69" s="72"/>
      <c r="G69" s="73" t="s">
        <v>66</v>
      </c>
      <c r="H69" s="74"/>
      <c r="I69" s="47"/>
      <c r="J69" s="71" t="s">
        <v>65</v>
      </c>
      <c r="K69" s="72"/>
      <c r="L69" s="72"/>
      <c r="M69" s="72"/>
      <c r="N69" s="73" t="s">
        <v>66</v>
      </c>
      <c r="O69" s="72"/>
      <c r="P69" s="74"/>
      <c r="Q69" s="47"/>
      <c r="R69" s="48"/>
    </row>
    <row r="70" s="1" customFormat="1" ht="14.4" customHeight="1"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7"/>
    </row>
    <row r="74" s="1" customFormat="1" ht="6.96" customHeight="1">
      <c r="B74" s="173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5"/>
    </row>
    <row r="75" s="1" customFormat="1" ht="36.96" customHeight="1">
      <c r="B75" s="46"/>
      <c r="C75" s="26" t="s">
        <v>132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48"/>
      <c r="T75" s="176"/>
      <c r="U75" s="176"/>
    </row>
    <row r="76" s="1" customFormat="1" ht="6.96" customHeight="1"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8"/>
      <c r="T76" s="176"/>
      <c r="U76" s="176"/>
    </row>
    <row r="77" s="1" customFormat="1" ht="30" customHeight="1">
      <c r="B77" s="46"/>
      <c r="C77" s="37" t="s">
        <v>17</v>
      </c>
      <c r="D77" s="47"/>
      <c r="E77" s="47"/>
      <c r="F77" s="160" t="str">
        <f>F6</f>
        <v>Poipeľské regionálne koordinačné centrum výroby a distribúcie miestnych produktov - Kalonda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47"/>
      <c r="R77" s="48"/>
      <c r="T77" s="176"/>
      <c r="U77" s="176"/>
    </row>
    <row r="78" ht="30" customHeight="1">
      <c r="B78" s="25"/>
      <c r="C78" s="37" t="s">
        <v>127</v>
      </c>
      <c r="D78" s="30"/>
      <c r="E78" s="30"/>
      <c r="F78" s="160" t="s">
        <v>128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28"/>
      <c r="T78" s="177"/>
      <c r="U78" s="177"/>
    </row>
    <row r="79" s="1" customFormat="1" ht="36.96" customHeight="1">
      <c r="B79" s="46"/>
      <c r="C79" s="85" t="s">
        <v>129</v>
      </c>
      <c r="D79" s="47"/>
      <c r="E79" s="47"/>
      <c r="F79" s="87" t="str">
        <f>F8</f>
        <v>2017026a1 - Stavebná časť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76"/>
      <c r="U79" s="176"/>
    </row>
    <row r="80" s="1" customFormat="1" ht="6.96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76"/>
      <c r="U80" s="176"/>
    </row>
    <row r="81" s="1" customFormat="1" ht="18" customHeight="1">
      <c r="B81" s="46"/>
      <c r="C81" s="37" t="s">
        <v>23</v>
      </c>
      <c r="D81" s="47"/>
      <c r="E81" s="47"/>
      <c r="F81" s="32" t="str">
        <f>F10</f>
        <v>Kalonda</v>
      </c>
      <c r="G81" s="47"/>
      <c r="H81" s="47"/>
      <c r="I81" s="47"/>
      <c r="J81" s="47"/>
      <c r="K81" s="37" t="s">
        <v>25</v>
      </c>
      <c r="L81" s="47"/>
      <c r="M81" s="90" t="str">
        <f>IF(O10="","",O10)</f>
        <v>7. 8. 2017</v>
      </c>
      <c r="N81" s="90"/>
      <c r="O81" s="90"/>
      <c r="P81" s="90"/>
      <c r="Q81" s="47"/>
      <c r="R81" s="48"/>
      <c r="T81" s="176"/>
      <c r="U81" s="176"/>
    </row>
    <row r="82" s="1" customFormat="1" ht="6.96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76"/>
      <c r="U82" s="176"/>
    </row>
    <row r="83" s="1" customFormat="1">
      <c r="B83" s="46"/>
      <c r="C83" s="37" t="s">
        <v>31</v>
      </c>
      <c r="D83" s="47"/>
      <c r="E83" s="47"/>
      <c r="F83" s="32" t="str">
        <f>E13</f>
        <v>Obec Kalonda</v>
      </c>
      <c r="G83" s="47"/>
      <c r="H83" s="47"/>
      <c r="I83" s="47"/>
      <c r="J83" s="47"/>
      <c r="K83" s="37" t="s">
        <v>40</v>
      </c>
      <c r="L83" s="47"/>
      <c r="M83" s="32" t="str">
        <f>E19</f>
        <v>PROMOST s.r.o.</v>
      </c>
      <c r="N83" s="32"/>
      <c r="O83" s="32"/>
      <c r="P83" s="32"/>
      <c r="Q83" s="32"/>
      <c r="R83" s="48"/>
      <c r="T83" s="176"/>
      <c r="U83" s="176"/>
    </row>
    <row r="84" s="1" customFormat="1" ht="14.4" customHeight="1">
      <c r="B84" s="46"/>
      <c r="C84" s="37" t="s">
        <v>37</v>
      </c>
      <c r="D84" s="47"/>
      <c r="E84" s="47"/>
      <c r="F84" s="32" t="str">
        <f>IF(E16="","",E16)</f>
        <v xml:space="preserve"> </v>
      </c>
      <c r="G84" s="47"/>
      <c r="H84" s="47"/>
      <c r="I84" s="47"/>
      <c r="J84" s="47"/>
      <c r="K84" s="37" t="s">
        <v>45</v>
      </c>
      <c r="L84" s="47"/>
      <c r="M84" s="32" t="str">
        <f>E22</f>
        <v>Ing. Michal Slobodník</v>
      </c>
      <c r="N84" s="32"/>
      <c r="O84" s="32"/>
      <c r="P84" s="32"/>
      <c r="Q84" s="32"/>
      <c r="R84" s="48"/>
      <c r="T84" s="176"/>
      <c r="U84" s="176"/>
    </row>
    <row r="85" s="1" customFormat="1" ht="10.32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76"/>
      <c r="U85" s="176"/>
    </row>
    <row r="86" s="1" customFormat="1" ht="29.28" customHeight="1">
      <c r="B86" s="46"/>
      <c r="C86" s="178" t="s">
        <v>133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78" t="s">
        <v>134</v>
      </c>
      <c r="O86" s="156"/>
      <c r="P86" s="156"/>
      <c r="Q86" s="156"/>
      <c r="R86" s="48"/>
      <c r="T86" s="176"/>
      <c r="U86" s="176"/>
    </row>
    <row r="87" s="1" customFormat="1" ht="10.32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76"/>
      <c r="U87" s="176"/>
    </row>
    <row r="88" s="1" customFormat="1" ht="29.28" customHeight="1">
      <c r="B88" s="46"/>
      <c r="C88" s="179" t="s">
        <v>135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N127</f>
        <v>0</v>
      </c>
      <c r="O88" s="180"/>
      <c r="P88" s="180"/>
      <c r="Q88" s="180"/>
      <c r="R88" s="48"/>
      <c r="T88" s="176"/>
      <c r="U88" s="176"/>
      <c r="AU88" s="21" t="s">
        <v>136</v>
      </c>
    </row>
    <row r="89" s="7" customFormat="1" ht="24.96" customHeight="1">
      <c r="B89" s="181"/>
      <c r="C89" s="182"/>
      <c r="D89" s="183" t="s">
        <v>137</v>
      </c>
      <c r="E89" s="182"/>
      <c r="F89" s="182"/>
      <c r="G89" s="182"/>
      <c r="H89" s="182"/>
      <c r="I89" s="182"/>
      <c r="J89" s="182"/>
      <c r="K89" s="182"/>
      <c r="L89" s="182"/>
      <c r="M89" s="182"/>
      <c r="N89" s="184">
        <f>N128</f>
        <v>0</v>
      </c>
      <c r="O89" s="182"/>
      <c r="P89" s="182"/>
      <c r="Q89" s="182"/>
      <c r="R89" s="185"/>
      <c r="T89" s="186"/>
      <c r="U89" s="186"/>
    </row>
    <row r="90" s="8" customFormat="1" ht="19.92" customHeight="1">
      <c r="B90" s="187"/>
      <c r="C90" s="134"/>
      <c r="D90" s="143" t="s">
        <v>138</v>
      </c>
      <c r="E90" s="134"/>
      <c r="F90" s="134"/>
      <c r="G90" s="134"/>
      <c r="H90" s="134"/>
      <c r="I90" s="134"/>
      <c r="J90" s="134"/>
      <c r="K90" s="134"/>
      <c r="L90" s="134"/>
      <c r="M90" s="134"/>
      <c r="N90" s="136">
        <f>N129</f>
        <v>0</v>
      </c>
      <c r="O90" s="134"/>
      <c r="P90" s="134"/>
      <c r="Q90" s="134"/>
      <c r="R90" s="188"/>
      <c r="T90" s="189"/>
      <c r="U90" s="189"/>
    </row>
    <row r="91" s="8" customFormat="1" ht="19.92" customHeight="1">
      <c r="B91" s="187"/>
      <c r="C91" s="134"/>
      <c r="D91" s="143" t="s">
        <v>139</v>
      </c>
      <c r="E91" s="134"/>
      <c r="F91" s="134"/>
      <c r="G91" s="134"/>
      <c r="H91" s="134"/>
      <c r="I91" s="134"/>
      <c r="J91" s="134"/>
      <c r="K91" s="134"/>
      <c r="L91" s="134"/>
      <c r="M91" s="134"/>
      <c r="N91" s="136">
        <f>N136</f>
        <v>0</v>
      </c>
      <c r="O91" s="134"/>
      <c r="P91" s="134"/>
      <c r="Q91" s="134"/>
      <c r="R91" s="188"/>
      <c r="T91" s="189"/>
      <c r="U91" s="189"/>
    </row>
    <row r="92" s="8" customFormat="1" ht="19.92" customHeight="1">
      <c r="B92" s="187"/>
      <c r="C92" s="134"/>
      <c r="D92" s="143" t="s">
        <v>140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6">
        <f>N151</f>
        <v>0</v>
      </c>
      <c r="O92" s="134"/>
      <c r="P92" s="134"/>
      <c r="Q92" s="134"/>
      <c r="R92" s="188"/>
      <c r="T92" s="189"/>
      <c r="U92" s="189"/>
    </row>
    <row r="93" s="7" customFormat="1" ht="24.96" customHeight="1">
      <c r="B93" s="181"/>
      <c r="C93" s="182"/>
      <c r="D93" s="183" t="s">
        <v>141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84">
        <f>N154</f>
        <v>0</v>
      </c>
      <c r="O93" s="182"/>
      <c r="P93" s="182"/>
      <c r="Q93" s="182"/>
      <c r="R93" s="185"/>
      <c r="T93" s="186"/>
      <c r="U93" s="186"/>
    </row>
    <row r="94" s="8" customFormat="1" ht="19.92" customHeight="1">
      <c r="B94" s="187"/>
      <c r="C94" s="134"/>
      <c r="D94" s="143" t="s">
        <v>142</v>
      </c>
      <c r="E94" s="134"/>
      <c r="F94" s="134"/>
      <c r="G94" s="134"/>
      <c r="H94" s="134"/>
      <c r="I94" s="134"/>
      <c r="J94" s="134"/>
      <c r="K94" s="134"/>
      <c r="L94" s="134"/>
      <c r="M94" s="134"/>
      <c r="N94" s="136">
        <f>N155</f>
        <v>0</v>
      </c>
      <c r="O94" s="134"/>
      <c r="P94" s="134"/>
      <c r="Q94" s="134"/>
      <c r="R94" s="188"/>
      <c r="T94" s="189"/>
      <c r="U94" s="189"/>
    </row>
    <row r="95" s="8" customFormat="1" ht="19.92" customHeight="1">
      <c r="B95" s="187"/>
      <c r="C95" s="134"/>
      <c r="D95" s="143" t="s">
        <v>143</v>
      </c>
      <c r="E95" s="134"/>
      <c r="F95" s="134"/>
      <c r="G95" s="134"/>
      <c r="H95" s="134"/>
      <c r="I95" s="134"/>
      <c r="J95" s="134"/>
      <c r="K95" s="134"/>
      <c r="L95" s="134"/>
      <c r="M95" s="134"/>
      <c r="N95" s="136">
        <f>N157</f>
        <v>0</v>
      </c>
      <c r="O95" s="134"/>
      <c r="P95" s="134"/>
      <c r="Q95" s="134"/>
      <c r="R95" s="188"/>
      <c r="T95" s="189"/>
      <c r="U95" s="189"/>
    </row>
    <row r="96" s="8" customFormat="1" ht="19.92" customHeight="1">
      <c r="B96" s="187"/>
      <c r="C96" s="134"/>
      <c r="D96" s="143" t="s">
        <v>144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6">
        <f>N166</f>
        <v>0</v>
      </c>
      <c r="O96" s="134"/>
      <c r="P96" s="134"/>
      <c r="Q96" s="134"/>
      <c r="R96" s="188"/>
      <c r="T96" s="189"/>
      <c r="U96" s="189"/>
    </row>
    <row r="97" s="8" customFormat="1" ht="19.92" customHeight="1">
      <c r="B97" s="187"/>
      <c r="C97" s="134"/>
      <c r="D97" s="143" t="s">
        <v>145</v>
      </c>
      <c r="E97" s="134"/>
      <c r="F97" s="134"/>
      <c r="G97" s="134"/>
      <c r="H97" s="134"/>
      <c r="I97" s="134"/>
      <c r="J97" s="134"/>
      <c r="K97" s="134"/>
      <c r="L97" s="134"/>
      <c r="M97" s="134"/>
      <c r="N97" s="136">
        <f>N173</f>
        <v>0</v>
      </c>
      <c r="O97" s="134"/>
      <c r="P97" s="134"/>
      <c r="Q97" s="134"/>
      <c r="R97" s="188"/>
      <c r="T97" s="189"/>
      <c r="U97" s="189"/>
    </row>
    <row r="98" s="8" customFormat="1" ht="19.92" customHeight="1">
      <c r="B98" s="187"/>
      <c r="C98" s="134"/>
      <c r="D98" s="143" t="s">
        <v>146</v>
      </c>
      <c r="E98" s="134"/>
      <c r="F98" s="134"/>
      <c r="G98" s="134"/>
      <c r="H98" s="134"/>
      <c r="I98" s="134"/>
      <c r="J98" s="134"/>
      <c r="K98" s="134"/>
      <c r="L98" s="134"/>
      <c r="M98" s="134"/>
      <c r="N98" s="136">
        <f>N179</f>
        <v>0</v>
      </c>
      <c r="O98" s="134"/>
      <c r="P98" s="134"/>
      <c r="Q98" s="134"/>
      <c r="R98" s="188"/>
      <c r="T98" s="189"/>
      <c r="U98" s="189"/>
    </row>
    <row r="99" s="8" customFormat="1" ht="19.92" customHeight="1">
      <c r="B99" s="187"/>
      <c r="C99" s="134"/>
      <c r="D99" s="143" t="s">
        <v>147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6">
        <f>N187</f>
        <v>0</v>
      </c>
      <c r="O99" s="134"/>
      <c r="P99" s="134"/>
      <c r="Q99" s="134"/>
      <c r="R99" s="188"/>
      <c r="T99" s="189"/>
      <c r="U99" s="189"/>
    </row>
    <row r="100" s="1" customFormat="1" ht="21.84" customHeight="1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8"/>
      <c r="T100" s="176"/>
      <c r="U100" s="176"/>
    </row>
    <row r="101" s="1" customFormat="1" ht="29.28" customHeight="1">
      <c r="B101" s="46"/>
      <c r="C101" s="179" t="s">
        <v>148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180">
        <f>ROUND(N102+N103+N104+N105+N106+N107,2)</f>
        <v>0</v>
      </c>
      <c r="O101" s="190"/>
      <c r="P101" s="190"/>
      <c r="Q101" s="190"/>
      <c r="R101" s="48"/>
      <c r="T101" s="191"/>
      <c r="U101" s="192" t="s">
        <v>53</v>
      </c>
    </row>
    <row r="102" s="1" customFormat="1" ht="18" customHeight="1">
      <c r="B102" s="46"/>
      <c r="C102" s="47"/>
      <c r="D102" s="152" t="s">
        <v>149</v>
      </c>
      <c r="E102" s="143"/>
      <c r="F102" s="143"/>
      <c r="G102" s="143"/>
      <c r="H102" s="143"/>
      <c r="I102" s="47"/>
      <c r="J102" s="47"/>
      <c r="K102" s="47"/>
      <c r="L102" s="47"/>
      <c r="M102" s="47"/>
      <c r="N102" s="144">
        <f>ROUND(N88*T102,2)</f>
        <v>0</v>
      </c>
      <c r="O102" s="136"/>
      <c r="P102" s="136"/>
      <c r="Q102" s="136"/>
      <c r="R102" s="48"/>
      <c r="S102" s="193"/>
      <c r="T102" s="194"/>
      <c r="U102" s="195" t="s">
        <v>56</v>
      </c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6" t="s">
        <v>150</v>
      </c>
      <c r="AZ102" s="193"/>
      <c r="BA102" s="193"/>
      <c r="BB102" s="193"/>
      <c r="BC102" s="193"/>
      <c r="BD102" s="193"/>
      <c r="BE102" s="197">
        <f>IF(U102="základná",N102,0)</f>
        <v>0</v>
      </c>
      <c r="BF102" s="197">
        <f>IF(U102="znížená",N102,0)</f>
        <v>0</v>
      </c>
      <c r="BG102" s="197">
        <f>IF(U102="zákl. prenesená",N102,0)</f>
        <v>0</v>
      </c>
      <c r="BH102" s="197">
        <f>IF(U102="zníž. prenesená",N102,0)</f>
        <v>0</v>
      </c>
      <c r="BI102" s="197">
        <f>IF(U102="nulová",N102,0)</f>
        <v>0</v>
      </c>
      <c r="BJ102" s="196" t="s">
        <v>101</v>
      </c>
      <c r="BK102" s="193"/>
      <c r="BL102" s="193"/>
      <c r="BM102" s="193"/>
    </row>
    <row r="103" s="1" customFormat="1" ht="18" customHeight="1">
      <c r="B103" s="46"/>
      <c r="C103" s="47"/>
      <c r="D103" s="152" t="s">
        <v>151</v>
      </c>
      <c r="E103" s="143"/>
      <c r="F103" s="143"/>
      <c r="G103" s="143"/>
      <c r="H103" s="143"/>
      <c r="I103" s="47"/>
      <c r="J103" s="47"/>
      <c r="K103" s="47"/>
      <c r="L103" s="47"/>
      <c r="M103" s="47"/>
      <c r="N103" s="144">
        <f>ROUND(N88*T103,2)</f>
        <v>0</v>
      </c>
      <c r="O103" s="136"/>
      <c r="P103" s="136"/>
      <c r="Q103" s="136"/>
      <c r="R103" s="48"/>
      <c r="S103" s="193"/>
      <c r="T103" s="194"/>
      <c r="U103" s="195" t="s">
        <v>56</v>
      </c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6" t="s">
        <v>150</v>
      </c>
      <c r="AZ103" s="193"/>
      <c r="BA103" s="193"/>
      <c r="BB103" s="193"/>
      <c r="BC103" s="193"/>
      <c r="BD103" s="193"/>
      <c r="BE103" s="197">
        <f>IF(U103="základná",N103,0)</f>
        <v>0</v>
      </c>
      <c r="BF103" s="197">
        <f>IF(U103="znížená",N103,0)</f>
        <v>0</v>
      </c>
      <c r="BG103" s="197">
        <f>IF(U103="zákl. prenesená",N103,0)</f>
        <v>0</v>
      </c>
      <c r="BH103" s="197">
        <f>IF(U103="zníž. prenesená",N103,0)</f>
        <v>0</v>
      </c>
      <c r="BI103" s="197">
        <f>IF(U103="nulová",N103,0)</f>
        <v>0</v>
      </c>
      <c r="BJ103" s="196" t="s">
        <v>101</v>
      </c>
      <c r="BK103" s="193"/>
      <c r="BL103" s="193"/>
      <c r="BM103" s="193"/>
    </row>
    <row r="104" s="1" customFormat="1" ht="18" customHeight="1">
      <c r="B104" s="46"/>
      <c r="C104" s="47"/>
      <c r="D104" s="152" t="s">
        <v>152</v>
      </c>
      <c r="E104" s="143"/>
      <c r="F104" s="143"/>
      <c r="G104" s="143"/>
      <c r="H104" s="143"/>
      <c r="I104" s="47"/>
      <c r="J104" s="47"/>
      <c r="K104" s="47"/>
      <c r="L104" s="47"/>
      <c r="M104" s="47"/>
      <c r="N104" s="144">
        <f>ROUND(N88*T104,2)</f>
        <v>0</v>
      </c>
      <c r="O104" s="136"/>
      <c r="P104" s="136"/>
      <c r="Q104" s="136"/>
      <c r="R104" s="48"/>
      <c r="S104" s="193"/>
      <c r="T104" s="194"/>
      <c r="U104" s="195" t="s">
        <v>56</v>
      </c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6" t="s">
        <v>150</v>
      </c>
      <c r="AZ104" s="193"/>
      <c r="BA104" s="193"/>
      <c r="BB104" s="193"/>
      <c r="BC104" s="193"/>
      <c r="BD104" s="193"/>
      <c r="BE104" s="197">
        <f>IF(U104="základná",N104,0)</f>
        <v>0</v>
      </c>
      <c r="BF104" s="197">
        <f>IF(U104="znížená",N104,0)</f>
        <v>0</v>
      </c>
      <c r="BG104" s="197">
        <f>IF(U104="zákl. prenesená",N104,0)</f>
        <v>0</v>
      </c>
      <c r="BH104" s="197">
        <f>IF(U104="zníž. prenesená",N104,0)</f>
        <v>0</v>
      </c>
      <c r="BI104" s="197">
        <f>IF(U104="nulová",N104,0)</f>
        <v>0</v>
      </c>
      <c r="BJ104" s="196" t="s">
        <v>101</v>
      </c>
      <c r="BK104" s="193"/>
      <c r="BL104" s="193"/>
      <c r="BM104" s="193"/>
    </row>
    <row r="105" s="1" customFormat="1" ht="18" customHeight="1">
      <c r="B105" s="46"/>
      <c r="C105" s="47"/>
      <c r="D105" s="152" t="s">
        <v>153</v>
      </c>
      <c r="E105" s="143"/>
      <c r="F105" s="143"/>
      <c r="G105" s="143"/>
      <c r="H105" s="143"/>
      <c r="I105" s="47"/>
      <c r="J105" s="47"/>
      <c r="K105" s="47"/>
      <c r="L105" s="47"/>
      <c r="M105" s="47"/>
      <c r="N105" s="144">
        <f>ROUND(N88*T105,2)</f>
        <v>0</v>
      </c>
      <c r="O105" s="136"/>
      <c r="P105" s="136"/>
      <c r="Q105" s="136"/>
      <c r="R105" s="48"/>
      <c r="S105" s="193"/>
      <c r="T105" s="194"/>
      <c r="U105" s="195" t="s">
        <v>56</v>
      </c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6" t="s">
        <v>150</v>
      </c>
      <c r="AZ105" s="193"/>
      <c r="BA105" s="193"/>
      <c r="BB105" s="193"/>
      <c r="BC105" s="193"/>
      <c r="BD105" s="193"/>
      <c r="BE105" s="197">
        <f>IF(U105="základná",N105,0)</f>
        <v>0</v>
      </c>
      <c r="BF105" s="197">
        <f>IF(U105="znížená",N105,0)</f>
        <v>0</v>
      </c>
      <c r="BG105" s="197">
        <f>IF(U105="zákl. prenesená",N105,0)</f>
        <v>0</v>
      </c>
      <c r="BH105" s="197">
        <f>IF(U105="zníž. prenesená",N105,0)</f>
        <v>0</v>
      </c>
      <c r="BI105" s="197">
        <f>IF(U105="nulová",N105,0)</f>
        <v>0</v>
      </c>
      <c r="BJ105" s="196" t="s">
        <v>101</v>
      </c>
      <c r="BK105" s="193"/>
      <c r="BL105" s="193"/>
      <c r="BM105" s="193"/>
    </row>
    <row r="106" s="1" customFormat="1" ht="18" customHeight="1">
      <c r="B106" s="46"/>
      <c r="C106" s="47"/>
      <c r="D106" s="152" t="s">
        <v>154</v>
      </c>
      <c r="E106" s="143"/>
      <c r="F106" s="143"/>
      <c r="G106" s="143"/>
      <c r="H106" s="143"/>
      <c r="I106" s="47"/>
      <c r="J106" s="47"/>
      <c r="K106" s="47"/>
      <c r="L106" s="47"/>
      <c r="M106" s="47"/>
      <c r="N106" s="144">
        <f>ROUND(N88*T106,2)</f>
        <v>0</v>
      </c>
      <c r="O106" s="136"/>
      <c r="P106" s="136"/>
      <c r="Q106" s="136"/>
      <c r="R106" s="48"/>
      <c r="S106" s="193"/>
      <c r="T106" s="194"/>
      <c r="U106" s="195" t="s">
        <v>56</v>
      </c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6" t="s">
        <v>150</v>
      </c>
      <c r="AZ106" s="193"/>
      <c r="BA106" s="193"/>
      <c r="BB106" s="193"/>
      <c r="BC106" s="193"/>
      <c r="BD106" s="193"/>
      <c r="BE106" s="197">
        <f>IF(U106="základná",N106,0)</f>
        <v>0</v>
      </c>
      <c r="BF106" s="197">
        <f>IF(U106="znížená",N106,0)</f>
        <v>0</v>
      </c>
      <c r="BG106" s="197">
        <f>IF(U106="zákl. prenesená",N106,0)</f>
        <v>0</v>
      </c>
      <c r="BH106" s="197">
        <f>IF(U106="zníž. prenesená",N106,0)</f>
        <v>0</v>
      </c>
      <c r="BI106" s="197">
        <f>IF(U106="nulová",N106,0)</f>
        <v>0</v>
      </c>
      <c r="BJ106" s="196" t="s">
        <v>101</v>
      </c>
      <c r="BK106" s="193"/>
      <c r="BL106" s="193"/>
      <c r="BM106" s="193"/>
    </row>
    <row r="107" s="1" customFormat="1" ht="18" customHeight="1">
      <c r="B107" s="46"/>
      <c r="C107" s="47"/>
      <c r="D107" s="143" t="s">
        <v>155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144">
        <f>ROUND(N88*T107,2)</f>
        <v>0</v>
      </c>
      <c r="O107" s="136"/>
      <c r="P107" s="136"/>
      <c r="Q107" s="136"/>
      <c r="R107" s="48"/>
      <c r="S107" s="193"/>
      <c r="T107" s="198"/>
      <c r="U107" s="199" t="s">
        <v>56</v>
      </c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6" t="s">
        <v>156</v>
      </c>
      <c r="AZ107" s="193"/>
      <c r="BA107" s="193"/>
      <c r="BB107" s="193"/>
      <c r="BC107" s="193"/>
      <c r="BD107" s="193"/>
      <c r="BE107" s="197">
        <f>IF(U107="základná",N107,0)</f>
        <v>0</v>
      </c>
      <c r="BF107" s="197">
        <f>IF(U107="znížená",N107,0)</f>
        <v>0</v>
      </c>
      <c r="BG107" s="197">
        <f>IF(U107="zákl. prenesená",N107,0)</f>
        <v>0</v>
      </c>
      <c r="BH107" s="197">
        <f>IF(U107="zníž. prenesená",N107,0)</f>
        <v>0</v>
      </c>
      <c r="BI107" s="197">
        <f>IF(U107="nulová",N107,0)</f>
        <v>0</v>
      </c>
      <c r="BJ107" s="196" t="s">
        <v>101</v>
      </c>
      <c r="BK107" s="193"/>
      <c r="BL107" s="193"/>
      <c r="BM107" s="193"/>
    </row>
    <row r="108" s="1" customForma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  <c r="T108" s="176"/>
      <c r="U108" s="176"/>
    </row>
    <row r="109" s="1" customFormat="1" ht="29.28" customHeight="1">
      <c r="B109" s="46"/>
      <c r="C109" s="155" t="s">
        <v>120</v>
      </c>
      <c r="D109" s="156"/>
      <c r="E109" s="156"/>
      <c r="F109" s="156"/>
      <c r="G109" s="156"/>
      <c r="H109" s="156"/>
      <c r="I109" s="156"/>
      <c r="J109" s="156"/>
      <c r="K109" s="156"/>
      <c r="L109" s="157">
        <f>ROUND(SUM(N88+N101),2)</f>
        <v>0</v>
      </c>
      <c r="M109" s="157"/>
      <c r="N109" s="157"/>
      <c r="O109" s="157"/>
      <c r="P109" s="157"/>
      <c r="Q109" s="157"/>
      <c r="R109" s="48"/>
      <c r="T109" s="176"/>
      <c r="U109" s="176"/>
    </row>
    <row r="110" s="1" customFormat="1" ht="6.96" customHeight="1"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7"/>
      <c r="T110" s="176"/>
      <c r="U110" s="176"/>
    </row>
    <row r="114" s="1" customFormat="1" ht="6.96" customHeight="1">
      <c r="B114" s="78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80"/>
    </row>
    <row r="115" s="1" customFormat="1" ht="36.96" customHeight="1">
      <c r="B115" s="46"/>
      <c r="C115" s="26" t="s">
        <v>157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="1" customFormat="1" ht="6.96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="1" customFormat="1" ht="30" customHeight="1">
      <c r="B117" s="46"/>
      <c r="C117" s="37" t="s">
        <v>17</v>
      </c>
      <c r="D117" s="47"/>
      <c r="E117" s="47"/>
      <c r="F117" s="160" t="str">
        <f>F6</f>
        <v>Poipeľské regionálne koordinačné centrum výroby a distribúcie miestnych produktov - Kalonda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47"/>
      <c r="R117" s="48"/>
    </row>
    <row r="118" ht="30" customHeight="1">
      <c r="B118" s="25"/>
      <c r="C118" s="37" t="s">
        <v>127</v>
      </c>
      <c r="D118" s="30"/>
      <c r="E118" s="30"/>
      <c r="F118" s="160" t="s">
        <v>128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8"/>
    </row>
    <row r="119" s="1" customFormat="1" ht="36.96" customHeight="1">
      <c r="B119" s="46"/>
      <c r="C119" s="85" t="s">
        <v>129</v>
      </c>
      <c r="D119" s="47"/>
      <c r="E119" s="47"/>
      <c r="F119" s="87" t="str">
        <f>F8</f>
        <v>2017026a1 - Stavebná časť</v>
      </c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</row>
    <row r="120" s="1" customFormat="1" ht="6.96" customHeight="1"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</row>
    <row r="121" s="1" customFormat="1" ht="18" customHeight="1">
      <c r="B121" s="46"/>
      <c r="C121" s="37" t="s">
        <v>23</v>
      </c>
      <c r="D121" s="47"/>
      <c r="E121" s="47"/>
      <c r="F121" s="32" t="str">
        <f>F10</f>
        <v>Kalonda</v>
      </c>
      <c r="G121" s="47"/>
      <c r="H121" s="47"/>
      <c r="I121" s="47"/>
      <c r="J121" s="47"/>
      <c r="K121" s="37" t="s">
        <v>25</v>
      </c>
      <c r="L121" s="47"/>
      <c r="M121" s="90" t="str">
        <f>IF(O10="","",O10)</f>
        <v>7. 8. 2017</v>
      </c>
      <c r="N121" s="90"/>
      <c r="O121" s="90"/>
      <c r="P121" s="90"/>
      <c r="Q121" s="47"/>
      <c r="R121" s="48"/>
    </row>
    <row r="122" s="1" customFormat="1" ht="6.96" customHeight="1"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8"/>
    </row>
    <row r="123" s="1" customFormat="1">
      <c r="B123" s="46"/>
      <c r="C123" s="37" t="s">
        <v>31</v>
      </c>
      <c r="D123" s="47"/>
      <c r="E123" s="47"/>
      <c r="F123" s="32" t="str">
        <f>E13</f>
        <v>Obec Kalonda</v>
      </c>
      <c r="G123" s="47"/>
      <c r="H123" s="47"/>
      <c r="I123" s="47"/>
      <c r="J123" s="47"/>
      <c r="K123" s="37" t="s">
        <v>40</v>
      </c>
      <c r="L123" s="47"/>
      <c r="M123" s="32" t="str">
        <f>E19</f>
        <v>PROMOST s.r.o.</v>
      </c>
      <c r="N123" s="32"/>
      <c r="O123" s="32"/>
      <c r="P123" s="32"/>
      <c r="Q123" s="32"/>
      <c r="R123" s="48"/>
    </row>
    <row r="124" s="1" customFormat="1" ht="14.4" customHeight="1">
      <c r="B124" s="46"/>
      <c r="C124" s="37" t="s">
        <v>37</v>
      </c>
      <c r="D124" s="47"/>
      <c r="E124" s="47"/>
      <c r="F124" s="32" t="str">
        <f>IF(E16="","",E16)</f>
        <v xml:space="preserve"> </v>
      </c>
      <c r="G124" s="47"/>
      <c r="H124" s="47"/>
      <c r="I124" s="47"/>
      <c r="J124" s="47"/>
      <c r="K124" s="37" t="s">
        <v>45</v>
      </c>
      <c r="L124" s="47"/>
      <c r="M124" s="32" t="str">
        <f>E22</f>
        <v>Ing. Michal Slobodník</v>
      </c>
      <c r="N124" s="32"/>
      <c r="O124" s="32"/>
      <c r="P124" s="32"/>
      <c r="Q124" s="32"/>
      <c r="R124" s="48"/>
    </row>
    <row r="125" s="1" customFormat="1" ht="10.32" customHeight="1"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/>
    </row>
    <row r="126" s="9" customFormat="1" ht="29.28" customHeight="1">
      <c r="B126" s="200"/>
      <c r="C126" s="201" t="s">
        <v>158</v>
      </c>
      <c r="D126" s="202" t="s">
        <v>159</v>
      </c>
      <c r="E126" s="202" t="s">
        <v>71</v>
      </c>
      <c r="F126" s="202" t="s">
        <v>160</v>
      </c>
      <c r="G126" s="202"/>
      <c r="H126" s="202"/>
      <c r="I126" s="202"/>
      <c r="J126" s="202" t="s">
        <v>161</v>
      </c>
      <c r="K126" s="202" t="s">
        <v>162</v>
      </c>
      <c r="L126" s="202" t="s">
        <v>163</v>
      </c>
      <c r="M126" s="202"/>
      <c r="N126" s="202" t="s">
        <v>134</v>
      </c>
      <c r="O126" s="202"/>
      <c r="P126" s="202"/>
      <c r="Q126" s="203"/>
      <c r="R126" s="204"/>
      <c r="T126" s="106" t="s">
        <v>164</v>
      </c>
      <c r="U126" s="107" t="s">
        <v>53</v>
      </c>
      <c r="V126" s="107" t="s">
        <v>165</v>
      </c>
      <c r="W126" s="107" t="s">
        <v>166</v>
      </c>
      <c r="X126" s="107" t="s">
        <v>167</v>
      </c>
      <c r="Y126" s="107" t="s">
        <v>168</v>
      </c>
      <c r="Z126" s="107" t="s">
        <v>169</v>
      </c>
      <c r="AA126" s="108" t="s">
        <v>170</v>
      </c>
    </row>
    <row r="127" s="1" customFormat="1" ht="29.28" customHeight="1">
      <c r="B127" s="46"/>
      <c r="C127" s="110" t="s">
        <v>131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205">
        <f>BK127</f>
        <v>0</v>
      </c>
      <c r="O127" s="206"/>
      <c r="P127" s="206"/>
      <c r="Q127" s="206"/>
      <c r="R127" s="48"/>
      <c r="T127" s="109"/>
      <c r="U127" s="67"/>
      <c r="V127" s="67"/>
      <c r="W127" s="207">
        <f>W128+W154+W189</f>
        <v>0</v>
      </c>
      <c r="X127" s="67"/>
      <c r="Y127" s="207">
        <f>Y128+Y154+Y189</f>
        <v>7.2181514270000005</v>
      </c>
      <c r="Z127" s="67"/>
      <c r="AA127" s="208">
        <f>AA128+AA154+AA189</f>
        <v>9.0068100000000015</v>
      </c>
      <c r="AT127" s="21" t="s">
        <v>88</v>
      </c>
      <c r="AU127" s="21" t="s">
        <v>136</v>
      </c>
      <c r="BK127" s="209">
        <f>BK128+BK154+BK189</f>
        <v>0</v>
      </c>
    </row>
    <row r="128" s="10" customFormat="1" ht="37.44" customHeight="1">
      <c r="B128" s="210"/>
      <c r="C128" s="211"/>
      <c r="D128" s="212" t="s">
        <v>137</v>
      </c>
      <c r="E128" s="212"/>
      <c r="F128" s="212"/>
      <c r="G128" s="212"/>
      <c r="H128" s="212"/>
      <c r="I128" s="212"/>
      <c r="J128" s="212"/>
      <c r="K128" s="212"/>
      <c r="L128" s="212"/>
      <c r="M128" s="212"/>
      <c r="N128" s="213">
        <f>BK128</f>
        <v>0</v>
      </c>
      <c r="O128" s="184"/>
      <c r="P128" s="184"/>
      <c r="Q128" s="184"/>
      <c r="R128" s="214"/>
      <c r="T128" s="215"/>
      <c r="U128" s="211"/>
      <c r="V128" s="211"/>
      <c r="W128" s="216">
        <f>W129+W136+W151</f>
        <v>0</v>
      </c>
      <c r="X128" s="211"/>
      <c r="Y128" s="216">
        <f>Y129+Y136+Y151</f>
        <v>2.2398665599999998</v>
      </c>
      <c r="Z128" s="211"/>
      <c r="AA128" s="217">
        <f>AA129+AA136+AA151</f>
        <v>8.2218100000000014</v>
      </c>
      <c r="AR128" s="218" t="s">
        <v>96</v>
      </c>
      <c r="AT128" s="219" t="s">
        <v>88</v>
      </c>
      <c r="AU128" s="219" t="s">
        <v>89</v>
      </c>
      <c r="AY128" s="218" t="s">
        <v>171</v>
      </c>
      <c r="BK128" s="220">
        <f>BK129+BK136+BK151</f>
        <v>0</v>
      </c>
    </row>
    <row r="129" s="10" customFormat="1" ht="19.92" customHeight="1">
      <c r="B129" s="210"/>
      <c r="C129" s="211"/>
      <c r="D129" s="221" t="s">
        <v>138</v>
      </c>
      <c r="E129" s="221"/>
      <c r="F129" s="221"/>
      <c r="G129" s="221"/>
      <c r="H129" s="221"/>
      <c r="I129" s="221"/>
      <c r="J129" s="221"/>
      <c r="K129" s="221"/>
      <c r="L129" s="221"/>
      <c r="M129" s="221"/>
      <c r="N129" s="222">
        <f>BK129</f>
        <v>0</v>
      </c>
      <c r="O129" s="223"/>
      <c r="P129" s="223"/>
      <c r="Q129" s="223"/>
      <c r="R129" s="214"/>
      <c r="T129" s="215"/>
      <c r="U129" s="211"/>
      <c r="V129" s="211"/>
      <c r="W129" s="216">
        <f>SUM(W130:W135)</f>
        <v>0</v>
      </c>
      <c r="X129" s="211"/>
      <c r="Y129" s="216">
        <f>SUM(Y130:Y135)</f>
        <v>2.0765930099999999</v>
      </c>
      <c r="Z129" s="211"/>
      <c r="AA129" s="217">
        <f>SUM(AA130:AA135)</f>
        <v>0</v>
      </c>
      <c r="AR129" s="218" t="s">
        <v>96</v>
      </c>
      <c r="AT129" s="219" t="s">
        <v>88</v>
      </c>
      <c r="AU129" s="219" t="s">
        <v>96</v>
      </c>
      <c r="AY129" s="218" t="s">
        <v>171</v>
      </c>
      <c r="BK129" s="220">
        <f>SUM(BK130:BK135)</f>
        <v>0</v>
      </c>
    </row>
    <row r="130" s="1" customFormat="1" ht="25.5" customHeight="1">
      <c r="B130" s="46"/>
      <c r="C130" s="224" t="s">
        <v>96</v>
      </c>
      <c r="D130" s="224" t="s">
        <v>172</v>
      </c>
      <c r="E130" s="225" t="s">
        <v>173</v>
      </c>
      <c r="F130" s="226" t="s">
        <v>174</v>
      </c>
      <c r="G130" s="226"/>
      <c r="H130" s="226"/>
      <c r="I130" s="226"/>
      <c r="J130" s="227" t="s">
        <v>175</v>
      </c>
      <c r="K130" s="228">
        <v>64.534999999999997</v>
      </c>
      <c r="L130" s="229">
        <v>0</v>
      </c>
      <c r="M130" s="230"/>
      <c r="N130" s="231">
        <f>ROUND(L130*K130,3)</f>
        <v>0</v>
      </c>
      <c r="O130" s="231"/>
      <c r="P130" s="231"/>
      <c r="Q130" s="231"/>
      <c r="R130" s="48"/>
      <c r="T130" s="232" t="s">
        <v>49</v>
      </c>
      <c r="U130" s="56" t="s">
        <v>56</v>
      </c>
      <c r="V130" s="47"/>
      <c r="W130" s="233">
        <f>V130*K130</f>
        <v>0</v>
      </c>
      <c r="X130" s="233">
        <v>0.00019000000000000001</v>
      </c>
      <c r="Y130" s="233">
        <f>X130*K130</f>
        <v>0.012261650000000001</v>
      </c>
      <c r="Z130" s="233">
        <v>0</v>
      </c>
      <c r="AA130" s="234">
        <f>Z130*K130</f>
        <v>0</v>
      </c>
      <c r="AR130" s="21" t="s">
        <v>176</v>
      </c>
      <c r="AT130" s="21" t="s">
        <v>172</v>
      </c>
      <c r="AU130" s="21" t="s">
        <v>101</v>
      </c>
      <c r="AY130" s="21" t="s">
        <v>171</v>
      </c>
      <c r="BE130" s="148">
        <f>IF(U130="základná",N130,0)</f>
        <v>0</v>
      </c>
      <c r="BF130" s="148">
        <f>IF(U130="znížená",N130,0)</f>
        <v>0</v>
      </c>
      <c r="BG130" s="148">
        <f>IF(U130="zákl. prenesená",N130,0)</f>
        <v>0</v>
      </c>
      <c r="BH130" s="148">
        <f>IF(U130="zníž. prenesená",N130,0)</f>
        <v>0</v>
      </c>
      <c r="BI130" s="148">
        <f>IF(U130="nulová",N130,0)</f>
        <v>0</v>
      </c>
      <c r="BJ130" s="21" t="s">
        <v>101</v>
      </c>
      <c r="BK130" s="148">
        <f>ROUND(L130*K130,3)</f>
        <v>0</v>
      </c>
      <c r="BL130" s="21" t="s">
        <v>176</v>
      </c>
      <c r="BM130" s="21" t="s">
        <v>177</v>
      </c>
    </row>
    <row r="131" s="1" customFormat="1" ht="51" customHeight="1">
      <c r="B131" s="46"/>
      <c r="C131" s="224" t="s">
        <v>101</v>
      </c>
      <c r="D131" s="224" t="s">
        <v>172</v>
      </c>
      <c r="E131" s="225" t="s">
        <v>178</v>
      </c>
      <c r="F131" s="226" t="s">
        <v>179</v>
      </c>
      <c r="G131" s="226"/>
      <c r="H131" s="226"/>
      <c r="I131" s="226"/>
      <c r="J131" s="227" t="s">
        <v>175</v>
      </c>
      <c r="K131" s="228">
        <v>93.569999999999993</v>
      </c>
      <c r="L131" s="229">
        <v>0</v>
      </c>
      <c r="M131" s="230"/>
      <c r="N131" s="231">
        <f>ROUND(L131*K131,3)</f>
        <v>0</v>
      </c>
      <c r="O131" s="231"/>
      <c r="P131" s="231"/>
      <c r="Q131" s="231"/>
      <c r="R131" s="48"/>
      <c r="T131" s="232" t="s">
        <v>49</v>
      </c>
      <c r="U131" s="56" t="s">
        <v>56</v>
      </c>
      <c r="V131" s="47"/>
      <c r="W131" s="233">
        <f>V131*K131</f>
        <v>0</v>
      </c>
      <c r="X131" s="233">
        <v>0.00364</v>
      </c>
      <c r="Y131" s="233">
        <f>X131*K131</f>
        <v>0.34059479999999998</v>
      </c>
      <c r="Z131" s="233">
        <v>0</v>
      </c>
      <c r="AA131" s="234">
        <f>Z131*K131</f>
        <v>0</v>
      </c>
      <c r="AR131" s="21" t="s">
        <v>176</v>
      </c>
      <c r="AT131" s="21" t="s">
        <v>172</v>
      </c>
      <c r="AU131" s="21" t="s">
        <v>101</v>
      </c>
      <c r="AY131" s="21" t="s">
        <v>171</v>
      </c>
      <c r="BE131" s="148">
        <f>IF(U131="základná",N131,0)</f>
        <v>0</v>
      </c>
      <c r="BF131" s="148">
        <f>IF(U131="znížená",N131,0)</f>
        <v>0</v>
      </c>
      <c r="BG131" s="148">
        <f>IF(U131="zákl. prenesená",N131,0)</f>
        <v>0</v>
      </c>
      <c r="BH131" s="148">
        <f>IF(U131="zníž. prenesená",N131,0)</f>
        <v>0</v>
      </c>
      <c r="BI131" s="148">
        <f>IF(U131="nulová",N131,0)</f>
        <v>0</v>
      </c>
      <c r="BJ131" s="21" t="s">
        <v>101</v>
      </c>
      <c r="BK131" s="148">
        <f>ROUND(L131*K131,3)</f>
        <v>0</v>
      </c>
      <c r="BL131" s="21" t="s">
        <v>176</v>
      </c>
      <c r="BM131" s="21" t="s">
        <v>180</v>
      </c>
    </row>
    <row r="132" s="1" customFormat="1" ht="25.5" customHeight="1">
      <c r="B132" s="46"/>
      <c r="C132" s="224" t="s">
        <v>181</v>
      </c>
      <c r="D132" s="224" t="s">
        <v>172</v>
      </c>
      <c r="E132" s="225" t="s">
        <v>182</v>
      </c>
      <c r="F132" s="226" t="s">
        <v>183</v>
      </c>
      <c r="G132" s="226"/>
      <c r="H132" s="226"/>
      <c r="I132" s="226"/>
      <c r="J132" s="227" t="s">
        <v>175</v>
      </c>
      <c r="K132" s="228">
        <v>19.567</v>
      </c>
      <c r="L132" s="229">
        <v>0</v>
      </c>
      <c r="M132" s="230"/>
      <c r="N132" s="231">
        <f>ROUND(L132*K132,3)</f>
        <v>0</v>
      </c>
      <c r="O132" s="231"/>
      <c r="P132" s="231"/>
      <c r="Q132" s="231"/>
      <c r="R132" s="48"/>
      <c r="T132" s="232" t="s">
        <v>49</v>
      </c>
      <c r="U132" s="56" t="s">
        <v>56</v>
      </c>
      <c r="V132" s="47"/>
      <c r="W132" s="233">
        <f>V132*K132</f>
        <v>0</v>
      </c>
      <c r="X132" s="233">
        <v>0.00364</v>
      </c>
      <c r="Y132" s="233">
        <f>X132*K132</f>
        <v>0.071223880000000003</v>
      </c>
      <c r="Z132" s="233">
        <v>0</v>
      </c>
      <c r="AA132" s="234">
        <f>Z132*K132</f>
        <v>0</v>
      </c>
      <c r="AR132" s="21" t="s">
        <v>176</v>
      </c>
      <c r="AT132" s="21" t="s">
        <v>172</v>
      </c>
      <c r="AU132" s="21" t="s">
        <v>101</v>
      </c>
      <c r="AY132" s="21" t="s">
        <v>171</v>
      </c>
      <c r="BE132" s="148">
        <f>IF(U132="základná",N132,0)</f>
        <v>0</v>
      </c>
      <c r="BF132" s="148">
        <f>IF(U132="znížená",N132,0)</f>
        <v>0</v>
      </c>
      <c r="BG132" s="148">
        <f>IF(U132="zákl. prenesená",N132,0)</f>
        <v>0</v>
      </c>
      <c r="BH132" s="148">
        <f>IF(U132="zníž. prenesená",N132,0)</f>
        <v>0</v>
      </c>
      <c r="BI132" s="148">
        <f>IF(U132="nulová",N132,0)</f>
        <v>0</v>
      </c>
      <c r="BJ132" s="21" t="s">
        <v>101</v>
      </c>
      <c r="BK132" s="148">
        <f>ROUND(L132*K132,3)</f>
        <v>0</v>
      </c>
      <c r="BL132" s="21" t="s">
        <v>176</v>
      </c>
      <c r="BM132" s="21" t="s">
        <v>184</v>
      </c>
    </row>
    <row r="133" s="1" customFormat="1" ht="25.5" customHeight="1">
      <c r="B133" s="46"/>
      <c r="C133" s="224" t="s">
        <v>176</v>
      </c>
      <c r="D133" s="224" t="s">
        <v>172</v>
      </c>
      <c r="E133" s="225" t="s">
        <v>185</v>
      </c>
      <c r="F133" s="226" t="s">
        <v>186</v>
      </c>
      <c r="G133" s="226"/>
      <c r="H133" s="226"/>
      <c r="I133" s="226"/>
      <c r="J133" s="227" t="s">
        <v>175</v>
      </c>
      <c r="K133" s="228">
        <v>100.622</v>
      </c>
      <c r="L133" s="229">
        <v>0</v>
      </c>
      <c r="M133" s="230"/>
      <c r="N133" s="231">
        <f>ROUND(L133*K133,3)</f>
        <v>0</v>
      </c>
      <c r="O133" s="231"/>
      <c r="P133" s="231"/>
      <c r="Q133" s="231"/>
      <c r="R133" s="48"/>
      <c r="T133" s="232" t="s">
        <v>49</v>
      </c>
      <c r="U133" s="56" t="s">
        <v>56</v>
      </c>
      <c r="V133" s="47"/>
      <c r="W133" s="233">
        <f>V133*K133</f>
        <v>0</v>
      </c>
      <c r="X133" s="233">
        <v>0.0039899999999999996</v>
      </c>
      <c r="Y133" s="233">
        <f>X133*K133</f>
        <v>0.40148177999999995</v>
      </c>
      <c r="Z133" s="233">
        <v>0</v>
      </c>
      <c r="AA133" s="234">
        <f>Z133*K133</f>
        <v>0</v>
      </c>
      <c r="AR133" s="21" t="s">
        <v>176</v>
      </c>
      <c r="AT133" s="21" t="s">
        <v>172</v>
      </c>
      <c r="AU133" s="21" t="s">
        <v>101</v>
      </c>
      <c r="AY133" s="21" t="s">
        <v>171</v>
      </c>
      <c r="BE133" s="148">
        <f>IF(U133="základná",N133,0)</f>
        <v>0</v>
      </c>
      <c r="BF133" s="148">
        <f>IF(U133="znížená",N133,0)</f>
        <v>0</v>
      </c>
      <c r="BG133" s="148">
        <f>IF(U133="zákl. prenesená",N133,0)</f>
        <v>0</v>
      </c>
      <c r="BH133" s="148">
        <f>IF(U133="zníž. prenesená",N133,0)</f>
        <v>0</v>
      </c>
      <c r="BI133" s="148">
        <f>IF(U133="nulová",N133,0)</f>
        <v>0</v>
      </c>
      <c r="BJ133" s="21" t="s">
        <v>101</v>
      </c>
      <c r="BK133" s="148">
        <f>ROUND(L133*K133,3)</f>
        <v>0</v>
      </c>
      <c r="BL133" s="21" t="s">
        <v>176</v>
      </c>
      <c r="BM133" s="21" t="s">
        <v>187</v>
      </c>
    </row>
    <row r="134" s="1" customFormat="1" ht="38.25" customHeight="1">
      <c r="B134" s="46"/>
      <c r="C134" s="224" t="s">
        <v>188</v>
      </c>
      <c r="D134" s="224" t="s">
        <v>172</v>
      </c>
      <c r="E134" s="225" t="s">
        <v>189</v>
      </c>
      <c r="F134" s="226" t="s">
        <v>190</v>
      </c>
      <c r="G134" s="226"/>
      <c r="H134" s="226"/>
      <c r="I134" s="226"/>
      <c r="J134" s="227" t="s">
        <v>175</v>
      </c>
      <c r="K134" s="228">
        <v>93.569999999999993</v>
      </c>
      <c r="L134" s="229">
        <v>0</v>
      </c>
      <c r="M134" s="230"/>
      <c r="N134" s="231">
        <f>ROUND(L134*K134,3)</f>
        <v>0</v>
      </c>
      <c r="O134" s="231"/>
      <c r="P134" s="231"/>
      <c r="Q134" s="231"/>
      <c r="R134" s="48"/>
      <c r="T134" s="232" t="s">
        <v>49</v>
      </c>
      <c r="U134" s="56" t="s">
        <v>56</v>
      </c>
      <c r="V134" s="47"/>
      <c r="W134" s="233">
        <f>V134*K134</f>
        <v>0</v>
      </c>
      <c r="X134" s="233">
        <v>0.0092700000000000005</v>
      </c>
      <c r="Y134" s="233">
        <f>X134*K134</f>
        <v>0.86739389999999994</v>
      </c>
      <c r="Z134" s="233">
        <v>0</v>
      </c>
      <c r="AA134" s="234">
        <f>Z134*K134</f>
        <v>0</v>
      </c>
      <c r="AR134" s="21" t="s">
        <v>176</v>
      </c>
      <c r="AT134" s="21" t="s">
        <v>172</v>
      </c>
      <c r="AU134" s="21" t="s">
        <v>101</v>
      </c>
      <c r="AY134" s="21" t="s">
        <v>171</v>
      </c>
      <c r="BE134" s="148">
        <f>IF(U134="základná",N134,0)</f>
        <v>0</v>
      </c>
      <c r="BF134" s="148">
        <f>IF(U134="znížená",N134,0)</f>
        <v>0</v>
      </c>
      <c r="BG134" s="148">
        <f>IF(U134="zákl. prenesená",N134,0)</f>
        <v>0</v>
      </c>
      <c r="BH134" s="148">
        <f>IF(U134="zníž. prenesená",N134,0)</f>
        <v>0</v>
      </c>
      <c r="BI134" s="148">
        <f>IF(U134="nulová",N134,0)</f>
        <v>0</v>
      </c>
      <c r="BJ134" s="21" t="s">
        <v>101</v>
      </c>
      <c r="BK134" s="148">
        <f>ROUND(L134*K134,3)</f>
        <v>0</v>
      </c>
      <c r="BL134" s="21" t="s">
        <v>176</v>
      </c>
      <c r="BM134" s="21" t="s">
        <v>191</v>
      </c>
    </row>
    <row r="135" s="1" customFormat="1" ht="38.25" customHeight="1">
      <c r="B135" s="46"/>
      <c r="C135" s="224" t="s">
        <v>192</v>
      </c>
      <c r="D135" s="224" t="s">
        <v>172</v>
      </c>
      <c r="E135" s="225" t="s">
        <v>193</v>
      </c>
      <c r="F135" s="226" t="s">
        <v>194</v>
      </c>
      <c r="G135" s="226"/>
      <c r="H135" s="226"/>
      <c r="I135" s="226"/>
      <c r="J135" s="227" t="s">
        <v>175</v>
      </c>
      <c r="K135" s="228">
        <v>93.569999999999993</v>
      </c>
      <c r="L135" s="229">
        <v>0</v>
      </c>
      <c r="M135" s="230"/>
      <c r="N135" s="231">
        <f>ROUND(L135*K135,3)</f>
        <v>0</v>
      </c>
      <c r="O135" s="231"/>
      <c r="P135" s="231"/>
      <c r="Q135" s="231"/>
      <c r="R135" s="48"/>
      <c r="T135" s="232" t="s">
        <v>49</v>
      </c>
      <c r="U135" s="56" t="s">
        <v>56</v>
      </c>
      <c r="V135" s="47"/>
      <c r="W135" s="233">
        <f>V135*K135</f>
        <v>0</v>
      </c>
      <c r="X135" s="233">
        <v>0.0041000000000000003</v>
      </c>
      <c r="Y135" s="233">
        <f>X135*K135</f>
        <v>0.38363700000000001</v>
      </c>
      <c r="Z135" s="233">
        <v>0</v>
      </c>
      <c r="AA135" s="234">
        <f>Z135*K135</f>
        <v>0</v>
      </c>
      <c r="AR135" s="21" t="s">
        <v>176</v>
      </c>
      <c r="AT135" s="21" t="s">
        <v>172</v>
      </c>
      <c r="AU135" s="21" t="s">
        <v>101</v>
      </c>
      <c r="AY135" s="21" t="s">
        <v>171</v>
      </c>
      <c r="BE135" s="148">
        <f>IF(U135="základná",N135,0)</f>
        <v>0</v>
      </c>
      <c r="BF135" s="148">
        <f>IF(U135="znížená",N135,0)</f>
        <v>0</v>
      </c>
      <c r="BG135" s="148">
        <f>IF(U135="zákl. prenesená",N135,0)</f>
        <v>0</v>
      </c>
      <c r="BH135" s="148">
        <f>IF(U135="zníž. prenesená",N135,0)</f>
        <v>0</v>
      </c>
      <c r="BI135" s="148">
        <f>IF(U135="nulová",N135,0)</f>
        <v>0</v>
      </c>
      <c r="BJ135" s="21" t="s">
        <v>101</v>
      </c>
      <c r="BK135" s="148">
        <f>ROUND(L135*K135,3)</f>
        <v>0</v>
      </c>
      <c r="BL135" s="21" t="s">
        <v>176</v>
      </c>
      <c r="BM135" s="21" t="s">
        <v>195</v>
      </c>
    </row>
    <row r="136" s="10" customFormat="1" ht="29.88" customHeight="1">
      <c r="B136" s="210"/>
      <c r="C136" s="211"/>
      <c r="D136" s="221" t="s">
        <v>139</v>
      </c>
      <c r="E136" s="221"/>
      <c r="F136" s="221"/>
      <c r="G136" s="221"/>
      <c r="H136" s="221"/>
      <c r="I136" s="221"/>
      <c r="J136" s="221"/>
      <c r="K136" s="221"/>
      <c r="L136" s="221"/>
      <c r="M136" s="221"/>
      <c r="N136" s="235">
        <f>BK136</f>
        <v>0</v>
      </c>
      <c r="O136" s="236"/>
      <c r="P136" s="236"/>
      <c r="Q136" s="236"/>
      <c r="R136" s="214"/>
      <c r="T136" s="215"/>
      <c r="U136" s="211"/>
      <c r="V136" s="211"/>
      <c r="W136" s="216">
        <f>SUM(W137:W150)</f>
        <v>0</v>
      </c>
      <c r="X136" s="211"/>
      <c r="Y136" s="216">
        <f>SUM(Y137:Y150)</f>
        <v>0.16327354999999999</v>
      </c>
      <c r="Z136" s="211"/>
      <c r="AA136" s="217">
        <f>SUM(AA137:AA150)</f>
        <v>8.2218100000000014</v>
      </c>
      <c r="AR136" s="218" t="s">
        <v>96</v>
      </c>
      <c r="AT136" s="219" t="s">
        <v>88</v>
      </c>
      <c r="AU136" s="219" t="s">
        <v>96</v>
      </c>
      <c r="AY136" s="218" t="s">
        <v>171</v>
      </c>
      <c r="BK136" s="220">
        <f>SUM(BK137:BK150)</f>
        <v>0</v>
      </c>
    </row>
    <row r="137" s="1" customFormat="1" ht="25.5" customHeight="1">
      <c r="B137" s="46"/>
      <c r="C137" s="224" t="s">
        <v>196</v>
      </c>
      <c r="D137" s="224" t="s">
        <v>172</v>
      </c>
      <c r="E137" s="225" t="s">
        <v>197</v>
      </c>
      <c r="F137" s="226" t="s">
        <v>198</v>
      </c>
      <c r="G137" s="226"/>
      <c r="H137" s="226"/>
      <c r="I137" s="226"/>
      <c r="J137" s="227" t="s">
        <v>175</v>
      </c>
      <c r="K137" s="228">
        <v>64.534999999999997</v>
      </c>
      <c r="L137" s="229">
        <v>0</v>
      </c>
      <c r="M137" s="230"/>
      <c r="N137" s="231">
        <f>ROUND(L137*K137,3)</f>
        <v>0</v>
      </c>
      <c r="O137" s="231"/>
      <c r="P137" s="231"/>
      <c r="Q137" s="231"/>
      <c r="R137" s="48"/>
      <c r="T137" s="232" t="s">
        <v>49</v>
      </c>
      <c r="U137" s="56" t="s">
        <v>56</v>
      </c>
      <c r="V137" s="47"/>
      <c r="W137" s="233">
        <f>V137*K137</f>
        <v>0</v>
      </c>
      <c r="X137" s="233">
        <v>0.0025300000000000001</v>
      </c>
      <c r="Y137" s="233">
        <f>X137*K137</f>
        <v>0.16327354999999999</v>
      </c>
      <c r="Z137" s="233">
        <v>0</v>
      </c>
      <c r="AA137" s="234">
        <f>Z137*K137</f>
        <v>0</v>
      </c>
      <c r="AR137" s="21" t="s">
        <v>176</v>
      </c>
      <c r="AT137" s="21" t="s">
        <v>172</v>
      </c>
      <c r="AU137" s="21" t="s">
        <v>101</v>
      </c>
      <c r="AY137" s="21" t="s">
        <v>171</v>
      </c>
      <c r="BE137" s="148">
        <f>IF(U137="základná",N137,0)</f>
        <v>0</v>
      </c>
      <c r="BF137" s="148">
        <f>IF(U137="znížená",N137,0)</f>
        <v>0</v>
      </c>
      <c r="BG137" s="148">
        <f>IF(U137="zákl. prenesená",N137,0)</f>
        <v>0</v>
      </c>
      <c r="BH137" s="148">
        <f>IF(U137="zníž. prenesená",N137,0)</f>
        <v>0</v>
      </c>
      <c r="BI137" s="148">
        <f>IF(U137="nulová",N137,0)</f>
        <v>0</v>
      </c>
      <c r="BJ137" s="21" t="s">
        <v>101</v>
      </c>
      <c r="BK137" s="148">
        <f>ROUND(L137*K137,3)</f>
        <v>0</v>
      </c>
      <c r="BL137" s="21" t="s">
        <v>176</v>
      </c>
      <c r="BM137" s="21" t="s">
        <v>199</v>
      </c>
    </row>
    <row r="138" s="1" customFormat="1" ht="25.5" customHeight="1">
      <c r="B138" s="46"/>
      <c r="C138" s="224" t="s">
        <v>200</v>
      </c>
      <c r="D138" s="224" t="s">
        <v>172</v>
      </c>
      <c r="E138" s="225" t="s">
        <v>201</v>
      </c>
      <c r="F138" s="226" t="s">
        <v>202</v>
      </c>
      <c r="G138" s="226"/>
      <c r="H138" s="226"/>
      <c r="I138" s="226"/>
      <c r="J138" s="227" t="s">
        <v>175</v>
      </c>
      <c r="K138" s="228">
        <v>93.569999999999993</v>
      </c>
      <c r="L138" s="229">
        <v>0</v>
      </c>
      <c r="M138" s="230"/>
      <c r="N138" s="231">
        <f>ROUND(L138*K138,3)</f>
        <v>0</v>
      </c>
      <c r="O138" s="231"/>
      <c r="P138" s="231"/>
      <c r="Q138" s="231"/>
      <c r="R138" s="48"/>
      <c r="T138" s="232" t="s">
        <v>49</v>
      </c>
      <c r="U138" s="56" t="s">
        <v>56</v>
      </c>
      <c r="V138" s="47"/>
      <c r="W138" s="233">
        <f>V138*K138</f>
        <v>0</v>
      </c>
      <c r="X138" s="233">
        <v>0</v>
      </c>
      <c r="Y138" s="233">
        <f>X138*K138</f>
        <v>0</v>
      </c>
      <c r="Z138" s="233">
        <v>0</v>
      </c>
      <c r="AA138" s="234">
        <f>Z138*K138</f>
        <v>0</v>
      </c>
      <c r="AR138" s="21" t="s">
        <v>176</v>
      </c>
      <c r="AT138" s="21" t="s">
        <v>172</v>
      </c>
      <c r="AU138" s="21" t="s">
        <v>101</v>
      </c>
      <c r="AY138" s="21" t="s">
        <v>171</v>
      </c>
      <c r="BE138" s="148">
        <f>IF(U138="základná",N138,0)</f>
        <v>0</v>
      </c>
      <c r="BF138" s="148">
        <f>IF(U138="znížená",N138,0)</f>
        <v>0</v>
      </c>
      <c r="BG138" s="148">
        <f>IF(U138="zákl. prenesená",N138,0)</f>
        <v>0</v>
      </c>
      <c r="BH138" s="148">
        <f>IF(U138="zníž. prenesená",N138,0)</f>
        <v>0</v>
      </c>
      <c r="BI138" s="148">
        <f>IF(U138="nulová",N138,0)</f>
        <v>0</v>
      </c>
      <c r="BJ138" s="21" t="s">
        <v>101</v>
      </c>
      <c r="BK138" s="148">
        <f>ROUND(L138*K138,3)</f>
        <v>0</v>
      </c>
      <c r="BL138" s="21" t="s">
        <v>176</v>
      </c>
      <c r="BM138" s="21" t="s">
        <v>203</v>
      </c>
    </row>
    <row r="139" s="1" customFormat="1" ht="25.5" customHeight="1">
      <c r="B139" s="46"/>
      <c r="C139" s="224" t="s">
        <v>204</v>
      </c>
      <c r="D139" s="224" t="s">
        <v>172</v>
      </c>
      <c r="E139" s="225" t="s">
        <v>205</v>
      </c>
      <c r="F139" s="226" t="s">
        <v>206</v>
      </c>
      <c r="G139" s="226"/>
      <c r="H139" s="226"/>
      <c r="I139" s="226"/>
      <c r="J139" s="227" t="s">
        <v>175</v>
      </c>
      <c r="K139" s="228">
        <v>2.746</v>
      </c>
      <c r="L139" s="229">
        <v>0</v>
      </c>
      <c r="M139" s="230"/>
      <c r="N139" s="231">
        <f>ROUND(L139*K139,3)</f>
        <v>0</v>
      </c>
      <c r="O139" s="231"/>
      <c r="P139" s="231"/>
      <c r="Q139" s="231"/>
      <c r="R139" s="48"/>
      <c r="T139" s="232" t="s">
        <v>49</v>
      </c>
      <c r="U139" s="56" t="s">
        <v>56</v>
      </c>
      <c r="V139" s="47"/>
      <c r="W139" s="233">
        <f>V139*K139</f>
        <v>0</v>
      </c>
      <c r="X139" s="233">
        <v>0</v>
      </c>
      <c r="Y139" s="233">
        <f>X139*K139</f>
        <v>0</v>
      </c>
      <c r="Z139" s="233">
        <v>0.19600000000000001</v>
      </c>
      <c r="AA139" s="234">
        <f>Z139*K139</f>
        <v>0.53821600000000003</v>
      </c>
      <c r="AR139" s="21" t="s">
        <v>176</v>
      </c>
      <c r="AT139" s="21" t="s">
        <v>172</v>
      </c>
      <c r="AU139" s="21" t="s">
        <v>101</v>
      </c>
      <c r="AY139" s="21" t="s">
        <v>171</v>
      </c>
      <c r="BE139" s="148">
        <f>IF(U139="základná",N139,0)</f>
        <v>0</v>
      </c>
      <c r="BF139" s="148">
        <f>IF(U139="znížená",N139,0)</f>
        <v>0</v>
      </c>
      <c r="BG139" s="148">
        <f>IF(U139="zákl. prenesená",N139,0)</f>
        <v>0</v>
      </c>
      <c r="BH139" s="148">
        <f>IF(U139="zníž. prenesená",N139,0)</f>
        <v>0</v>
      </c>
      <c r="BI139" s="148">
        <f>IF(U139="nulová",N139,0)</f>
        <v>0</v>
      </c>
      <c r="BJ139" s="21" t="s">
        <v>101</v>
      </c>
      <c r="BK139" s="148">
        <f>ROUND(L139*K139,3)</f>
        <v>0</v>
      </c>
      <c r="BL139" s="21" t="s">
        <v>176</v>
      </c>
      <c r="BM139" s="21" t="s">
        <v>207</v>
      </c>
    </row>
    <row r="140" s="1" customFormat="1" ht="38.25" customHeight="1">
      <c r="B140" s="46"/>
      <c r="C140" s="224" t="s">
        <v>208</v>
      </c>
      <c r="D140" s="224" t="s">
        <v>172</v>
      </c>
      <c r="E140" s="225" t="s">
        <v>209</v>
      </c>
      <c r="F140" s="226" t="s">
        <v>210</v>
      </c>
      <c r="G140" s="226"/>
      <c r="H140" s="226"/>
      <c r="I140" s="226"/>
      <c r="J140" s="227" t="s">
        <v>175</v>
      </c>
      <c r="K140" s="228">
        <v>93.569999999999993</v>
      </c>
      <c r="L140" s="229">
        <v>0</v>
      </c>
      <c r="M140" s="230"/>
      <c r="N140" s="231">
        <f>ROUND(L140*K140,3)</f>
        <v>0</v>
      </c>
      <c r="O140" s="231"/>
      <c r="P140" s="231"/>
      <c r="Q140" s="231"/>
      <c r="R140" s="48"/>
      <c r="T140" s="232" t="s">
        <v>49</v>
      </c>
      <c r="U140" s="56" t="s">
        <v>56</v>
      </c>
      <c r="V140" s="47"/>
      <c r="W140" s="233">
        <f>V140*K140</f>
        <v>0</v>
      </c>
      <c r="X140" s="233">
        <v>0</v>
      </c>
      <c r="Y140" s="233">
        <f>X140*K140</f>
        <v>0</v>
      </c>
      <c r="Z140" s="233">
        <v>0.065000000000000002</v>
      </c>
      <c r="AA140" s="234">
        <f>Z140*K140</f>
        <v>6.0820499999999997</v>
      </c>
      <c r="AR140" s="21" t="s">
        <v>176</v>
      </c>
      <c r="AT140" s="21" t="s">
        <v>172</v>
      </c>
      <c r="AU140" s="21" t="s">
        <v>101</v>
      </c>
      <c r="AY140" s="21" t="s">
        <v>171</v>
      </c>
      <c r="BE140" s="148">
        <f>IF(U140="základná",N140,0)</f>
        <v>0</v>
      </c>
      <c r="BF140" s="148">
        <f>IF(U140="znížená",N140,0)</f>
        <v>0</v>
      </c>
      <c r="BG140" s="148">
        <f>IF(U140="zákl. prenesená",N140,0)</f>
        <v>0</v>
      </c>
      <c r="BH140" s="148">
        <f>IF(U140="zníž. prenesená",N140,0)</f>
        <v>0</v>
      </c>
      <c r="BI140" s="148">
        <f>IF(U140="nulová",N140,0)</f>
        <v>0</v>
      </c>
      <c r="BJ140" s="21" t="s">
        <v>101</v>
      </c>
      <c r="BK140" s="148">
        <f>ROUND(L140*K140,3)</f>
        <v>0</v>
      </c>
      <c r="BL140" s="21" t="s">
        <v>176</v>
      </c>
      <c r="BM140" s="21" t="s">
        <v>211</v>
      </c>
    </row>
    <row r="141" s="1" customFormat="1" ht="38.25" customHeight="1">
      <c r="B141" s="46"/>
      <c r="C141" s="224" t="s">
        <v>212</v>
      </c>
      <c r="D141" s="224" t="s">
        <v>172</v>
      </c>
      <c r="E141" s="225" t="s">
        <v>213</v>
      </c>
      <c r="F141" s="226" t="s">
        <v>214</v>
      </c>
      <c r="G141" s="226"/>
      <c r="H141" s="226"/>
      <c r="I141" s="226"/>
      <c r="J141" s="227" t="s">
        <v>175</v>
      </c>
      <c r="K141" s="228">
        <v>0.52000000000000002</v>
      </c>
      <c r="L141" s="229">
        <v>0</v>
      </c>
      <c r="M141" s="230"/>
      <c r="N141" s="231">
        <f>ROUND(L141*K141,3)</f>
        <v>0</v>
      </c>
      <c r="O141" s="231"/>
      <c r="P141" s="231"/>
      <c r="Q141" s="231"/>
      <c r="R141" s="48"/>
      <c r="T141" s="232" t="s">
        <v>49</v>
      </c>
      <c r="U141" s="56" t="s">
        <v>56</v>
      </c>
      <c r="V141" s="47"/>
      <c r="W141" s="233">
        <f>V141*K141</f>
        <v>0</v>
      </c>
      <c r="X141" s="233">
        <v>0</v>
      </c>
      <c r="Y141" s="233">
        <f>X141*K141</f>
        <v>0</v>
      </c>
      <c r="Z141" s="233">
        <v>0.27500000000000002</v>
      </c>
      <c r="AA141" s="234">
        <f>Z141*K141</f>
        <v>0.14300000000000002</v>
      </c>
      <c r="AR141" s="21" t="s">
        <v>176</v>
      </c>
      <c r="AT141" s="21" t="s">
        <v>172</v>
      </c>
      <c r="AU141" s="21" t="s">
        <v>101</v>
      </c>
      <c r="AY141" s="21" t="s">
        <v>171</v>
      </c>
      <c r="BE141" s="148">
        <f>IF(U141="základná",N141,0)</f>
        <v>0</v>
      </c>
      <c r="BF141" s="148">
        <f>IF(U141="znížená",N141,0)</f>
        <v>0</v>
      </c>
      <c r="BG141" s="148">
        <f>IF(U141="zákl. prenesená",N141,0)</f>
        <v>0</v>
      </c>
      <c r="BH141" s="148">
        <f>IF(U141="zníž. prenesená",N141,0)</f>
        <v>0</v>
      </c>
      <c r="BI141" s="148">
        <f>IF(U141="nulová",N141,0)</f>
        <v>0</v>
      </c>
      <c r="BJ141" s="21" t="s">
        <v>101</v>
      </c>
      <c r="BK141" s="148">
        <f>ROUND(L141*K141,3)</f>
        <v>0</v>
      </c>
      <c r="BL141" s="21" t="s">
        <v>176</v>
      </c>
      <c r="BM141" s="21" t="s">
        <v>215</v>
      </c>
    </row>
    <row r="142" s="1" customFormat="1" ht="25.5" customHeight="1">
      <c r="B142" s="46"/>
      <c r="C142" s="224" t="s">
        <v>216</v>
      </c>
      <c r="D142" s="224" t="s">
        <v>172</v>
      </c>
      <c r="E142" s="225" t="s">
        <v>217</v>
      </c>
      <c r="F142" s="226" t="s">
        <v>218</v>
      </c>
      <c r="G142" s="226"/>
      <c r="H142" s="226"/>
      <c r="I142" s="226"/>
      <c r="J142" s="227" t="s">
        <v>175</v>
      </c>
      <c r="K142" s="228">
        <v>1.4139999999999999</v>
      </c>
      <c r="L142" s="229">
        <v>0</v>
      </c>
      <c r="M142" s="230"/>
      <c r="N142" s="231">
        <f>ROUND(L142*K142,3)</f>
        <v>0</v>
      </c>
      <c r="O142" s="231"/>
      <c r="P142" s="231"/>
      <c r="Q142" s="231"/>
      <c r="R142" s="48"/>
      <c r="T142" s="232" t="s">
        <v>49</v>
      </c>
      <c r="U142" s="56" t="s">
        <v>56</v>
      </c>
      <c r="V142" s="47"/>
      <c r="W142" s="233">
        <f>V142*K142</f>
        <v>0</v>
      </c>
      <c r="X142" s="233">
        <v>0</v>
      </c>
      <c r="Y142" s="233">
        <f>X142*K142</f>
        <v>0</v>
      </c>
      <c r="Z142" s="233">
        <v>0.075999999999999998</v>
      </c>
      <c r="AA142" s="234">
        <f>Z142*K142</f>
        <v>0.10746399999999999</v>
      </c>
      <c r="AR142" s="21" t="s">
        <v>176</v>
      </c>
      <c r="AT142" s="21" t="s">
        <v>172</v>
      </c>
      <c r="AU142" s="21" t="s">
        <v>101</v>
      </c>
      <c r="AY142" s="21" t="s">
        <v>171</v>
      </c>
      <c r="BE142" s="148">
        <f>IF(U142="základná",N142,0)</f>
        <v>0</v>
      </c>
      <c r="BF142" s="148">
        <f>IF(U142="znížená",N142,0)</f>
        <v>0</v>
      </c>
      <c r="BG142" s="148">
        <f>IF(U142="zákl. prenesená",N142,0)</f>
        <v>0</v>
      </c>
      <c r="BH142" s="148">
        <f>IF(U142="zníž. prenesená",N142,0)</f>
        <v>0</v>
      </c>
      <c r="BI142" s="148">
        <f>IF(U142="nulová",N142,0)</f>
        <v>0</v>
      </c>
      <c r="BJ142" s="21" t="s">
        <v>101</v>
      </c>
      <c r="BK142" s="148">
        <f>ROUND(L142*K142,3)</f>
        <v>0</v>
      </c>
      <c r="BL142" s="21" t="s">
        <v>176</v>
      </c>
      <c r="BM142" s="21" t="s">
        <v>219</v>
      </c>
    </row>
    <row r="143" s="1" customFormat="1" ht="25.5" customHeight="1">
      <c r="B143" s="46"/>
      <c r="C143" s="224" t="s">
        <v>220</v>
      </c>
      <c r="D143" s="224" t="s">
        <v>172</v>
      </c>
      <c r="E143" s="225" t="s">
        <v>221</v>
      </c>
      <c r="F143" s="226" t="s">
        <v>222</v>
      </c>
      <c r="G143" s="226"/>
      <c r="H143" s="226"/>
      <c r="I143" s="226"/>
      <c r="J143" s="227" t="s">
        <v>223</v>
      </c>
      <c r="K143" s="228">
        <v>32.450000000000003</v>
      </c>
      <c r="L143" s="229">
        <v>0</v>
      </c>
      <c r="M143" s="230"/>
      <c r="N143" s="231">
        <f>ROUND(L143*K143,3)</f>
        <v>0</v>
      </c>
      <c r="O143" s="231"/>
      <c r="P143" s="231"/>
      <c r="Q143" s="231"/>
      <c r="R143" s="48"/>
      <c r="T143" s="232" t="s">
        <v>49</v>
      </c>
      <c r="U143" s="56" t="s">
        <v>56</v>
      </c>
      <c r="V143" s="47"/>
      <c r="W143" s="233">
        <f>V143*K143</f>
        <v>0</v>
      </c>
      <c r="X143" s="233">
        <v>0</v>
      </c>
      <c r="Y143" s="233">
        <f>X143*K143</f>
        <v>0</v>
      </c>
      <c r="Z143" s="233">
        <v>0.0040000000000000001</v>
      </c>
      <c r="AA143" s="234">
        <f>Z143*K143</f>
        <v>0.12980000000000003</v>
      </c>
      <c r="AR143" s="21" t="s">
        <v>176</v>
      </c>
      <c r="AT143" s="21" t="s">
        <v>172</v>
      </c>
      <c r="AU143" s="21" t="s">
        <v>101</v>
      </c>
      <c r="AY143" s="21" t="s">
        <v>171</v>
      </c>
      <c r="BE143" s="148">
        <f>IF(U143="základná",N143,0)</f>
        <v>0</v>
      </c>
      <c r="BF143" s="148">
        <f>IF(U143="znížená",N143,0)</f>
        <v>0</v>
      </c>
      <c r="BG143" s="148">
        <f>IF(U143="zákl. prenesená",N143,0)</f>
        <v>0</v>
      </c>
      <c r="BH143" s="148">
        <f>IF(U143="zníž. prenesená",N143,0)</f>
        <v>0</v>
      </c>
      <c r="BI143" s="148">
        <f>IF(U143="nulová",N143,0)</f>
        <v>0</v>
      </c>
      <c r="BJ143" s="21" t="s">
        <v>101</v>
      </c>
      <c r="BK143" s="148">
        <f>ROUND(L143*K143,3)</f>
        <v>0</v>
      </c>
      <c r="BL143" s="21" t="s">
        <v>176</v>
      </c>
      <c r="BM143" s="21" t="s">
        <v>224</v>
      </c>
    </row>
    <row r="144" s="1" customFormat="1" ht="25.5" customHeight="1">
      <c r="B144" s="46"/>
      <c r="C144" s="224" t="s">
        <v>225</v>
      </c>
      <c r="D144" s="224" t="s">
        <v>172</v>
      </c>
      <c r="E144" s="225" t="s">
        <v>226</v>
      </c>
      <c r="F144" s="226" t="s">
        <v>227</v>
      </c>
      <c r="G144" s="226"/>
      <c r="H144" s="226"/>
      <c r="I144" s="226"/>
      <c r="J144" s="227" t="s">
        <v>175</v>
      </c>
      <c r="K144" s="228">
        <v>17.960000000000001</v>
      </c>
      <c r="L144" s="229">
        <v>0</v>
      </c>
      <c r="M144" s="230"/>
      <c r="N144" s="231">
        <f>ROUND(L144*K144,3)</f>
        <v>0</v>
      </c>
      <c r="O144" s="231"/>
      <c r="P144" s="231"/>
      <c r="Q144" s="231"/>
      <c r="R144" s="48"/>
      <c r="T144" s="232" t="s">
        <v>49</v>
      </c>
      <c r="U144" s="56" t="s">
        <v>56</v>
      </c>
      <c r="V144" s="47"/>
      <c r="W144" s="233">
        <f>V144*K144</f>
        <v>0</v>
      </c>
      <c r="X144" s="233">
        <v>0</v>
      </c>
      <c r="Y144" s="233">
        <f>X144*K144</f>
        <v>0</v>
      </c>
      <c r="Z144" s="233">
        <v>0.068000000000000005</v>
      </c>
      <c r="AA144" s="234">
        <f>Z144*K144</f>
        <v>1.2212800000000001</v>
      </c>
      <c r="AR144" s="21" t="s">
        <v>176</v>
      </c>
      <c r="AT144" s="21" t="s">
        <v>172</v>
      </c>
      <c r="AU144" s="21" t="s">
        <v>101</v>
      </c>
      <c r="AY144" s="21" t="s">
        <v>171</v>
      </c>
      <c r="BE144" s="148">
        <f>IF(U144="základná",N144,0)</f>
        <v>0</v>
      </c>
      <c r="BF144" s="148">
        <f>IF(U144="znížená",N144,0)</f>
        <v>0</v>
      </c>
      <c r="BG144" s="148">
        <f>IF(U144="zákl. prenesená",N144,0)</f>
        <v>0</v>
      </c>
      <c r="BH144" s="148">
        <f>IF(U144="zníž. prenesená",N144,0)</f>
        <v>0</v>
      </c>
      <c r="BI144" s="148">
        <f>IF(U144="nulová",N144,0)</f>
        <v>0</v>
      </c>
      <c r="BJ144" s="21" t="s">
        <v>101</v>
      </c>
      <c r="BK144" s="148">
        <f>ROUND(L144*K144,3)</f>
        <v>0</v>
      </c>
      <c r="BL144" s="21" t="s">
        <v>176</v>
      </c>
      <c r="BM144" s="21" t="s">
        <v>228</v>
      </c>
    </row>
    <row r="145" s="1" customFormat="1" ht="25.5" customHeight="1">
      <c r="B145" s="46"/>
      <c r="C145" s="224" t="s">
        <v>229</v>
      </c>
      <c r="D145" s="224" t="s">
        <v>172</v>
      </c>
      <c r="E145" s="225" t="s">
        <v>230</v>
      </c>
      <c r="F145" s="226" t="s">
        <v>231</v>
      </c>
      <c r="G145" s="226"/>
      <c r="H145" s="226"/>
      <c r="I145" s="226"/>
      <c r="J145" s="227" t="s">
        <v>232</v>
      </c>
      <c r="K145" s="228">
        <v>9.0069999999999997</v>
      </c>
      <c r="L145" s="229">
        <v>0</v>
      </c>
      <c r="M145" s="230"/>
      <c r="N145" s="231">
        <f>ROUND(L145*K145,3)</f>
        <v>0</v>
      </c>
      <c r="O145" s="231"/>
      <c r="P145" s="231"/>
      <c r="Q145" s="231"/>
      <c r="R145" s="48"/>
      <c r="T145" s="232" t="s">
        <v>49</v>
      </c>
      <c r="U145" s="56" t="s">
        <v>56</v>
      </c>
      <c r="V145" s="47"/>
      <c r="W145" s="233">
        <f>V145*K145</f>
        <v>0</v>
      </c>
      <c r="X145" s="233">
        <v>0</v>
      </c>
      <c r="Y145" s="233">
        <f>X145*K145</f>
        <v>0</v>
      </c>
      <c r="Z145" s="233">
        <v>0</v>
      </c>
      <c r="AA145" s="234">
        <f>Z145*K145</f>
        <v>0</v>
      </c>
      <c r="AR145" s="21" t="s">
        <v>176</v>
      </c>
      <c r="AT145" s="21" t="s">
        <v>172</v>
      </c>
      <c r="AU145" s="21" t="s">
        <v>101</v>
      </c>
      <c r="AY145" s="21" t="s">
        <v>171</v>
      </c>
      <c r="BE145" s="148">
        <f>IF(U145="základná",N145,0)</f>
        <v>0</v>
      </c>
      <c r="BF145" s="148">
        <f>IF(U145="znížená",N145,0)</f>
        <v>0</v>
      </c>
      <c r="BG145" s="148">
        <f>IF(U145="zákl. prenesená",N145,0)</f>
        <v>0</v>
      </c>
      <c r="BH145" s="148">
        <f>IF(U145="zníž. prenesená",N145,0)</f>
        <v>0</v>
      </c>
      <c r="BI145" s="148">
        <f>IF(U145="nulová",N145,0)</f>
        <v>0</v>
      </c>
      <c r="BJ145" s="21" t="s">
        <v>101</v>
      </c>
      <c r="BK145" s="148">
        <f>ROUND(L145*K145,3)</f>
        <v>0</v>
      </c>
      <c r="BL145" s="21" t="s">
        <v>176</v>
      </c>
      <c r="BM145" s="21" t="s">
        <v>233</v>
      </c>
    </row>
    <row r="146" s="1" customFormat="1" ht="25.5" customHeight="1">
      <c r="B146" s="46"/>
      <c r="C146" s="224" t="s">
        <v>234</v>
      </c>
      <c r="D146" s="224" t="s">
        <v>172</v>
      </c>
      <c r="E146" s="225" t="s">
        <v>235</v>
      </c>
      <c r="F146" s="226" t="s">
        <v>236</v>
      </c>
      <c r="G146" s="226"/>
      <c r="H146" s="226"/>
      <c r="I146" s="226"/>
      <c r="J146" s="227" t="s">
        <v>232</v>
      </c>
      <c r="K146" s="228">
        <v>135.10499999999999</v>
      </c>
      <c r="L146" s="229">
        <v>0</v>
      </c>
      <c r="M146" s="230"/>
      <c r="N146" s="231">
        <f>ROUND(L146*K146,3)</f>
        <v>0</v>
      </c>
      <c r="O146" s="231"/>
      <c r="P146" s="231"/>
      <c r="Q146" s="231"/>
      <c r="R146" s="48"/>
      <c r="T146" s="232" t="s">
        <v>49</v>
      </c>
      <c r="U146" s="56" t="s">
        <v>56</v>
      </c>
      <c r="V146" s="47"/>
      <c r="W146" s="233">
        <f>V146*K146</f>
        <v>0</v>
      </c>
      <c r="X146" s="233">
        <v>0</v>
      </c>
      <c r="Y146" s="233">
        <f>X146*K146</f>
        <v>0</v>
      </c>
      <c r="Z146" s="233">
        <v>0</v>
      </c>
      <c r="AA146" s="234">
        <f>Z146*K146</f>
        <v>0</v>
      </c>
      <c r="AR146" s="21" t="s">
        <v>176</v>
      </c>
      <c r="AT146" s="21" t="s">
        <v>172</v>
      </c>
      <c r="AU146" s="21" t="s">
        <v>101</v>
      </c>
      <c r="AY146" s="21" t="s">
        <v>171</v>
      </c>
      <c r="BE146" s="148">
        <f>IF(U146="základná",N146,0)</f>
        <v>0</v>
      </c>
      <c r="BF146" s="148">
        <f>IF(U146="znížená",N146,0)</f>
        <v>0</v>
      </c>
      <c r="BG146" s="148">
        <f>IF(U146="zákl. prenesená",N146,0)</f>
        <v>0</v>
      </c>
      <c r="BH146" s="148">
        <f>IF(U146="zníž. prenesená",N146,0)</f>
        <v>0</v>
      </c>
      <c r="BI146" s="148">
        <f>IF(U146="nulová",N146,0)</f>
        <v>0</v>
      </c>
      <c r="BJ146" s="21" t="s">
        <v>101</v>
      </c>
      <c r="BK146" s="148">
        <f>ROUND(L146*K146,3)</f>
        <v>0</v>
      </c>
      <c r="BL146" s="21" t="s">
        <v>176</v>
      </c>
      <c r="BM146" s="21" t="s">
        <v>237</v>
      </c>
    </row>
    <row r="147" s="1" customFormat="1" ht="25.5" customHeight="1">
      <c r="B147" s="46"/>
      <c r="C147" s="224" t="s">
        <v>238</v>
      </c>
      <c r="D147" s="224" t="s">
        <v>172</v>
      </c>
      <c r="E147" s="225" t="s">
        <v>239</v>
      </c>
      <c r="F147" s="226" t="s">
        <v>240</v>
      </c>
      <c r="G147" s="226"/>
      <c r="H147" s="226"/>
      <c r="I147" s="226"/>
      <c r="J147" s="227" t="s">
        <v>232</v>
      </c>
      <c r="K147" s="228">
        <v>9.0069999999999997</v>
      </c>
      <c r="L147" s="229">
        <v>0</v>
      </c>
      <c r="M147" s="230"/>
      <c r="N147" s="231">
        <f>ROUND(L147*K147,3)</f>
        <v>0</v>
      </c>
      <c r="O147" s="231"/>
      <c r="P147" s="231"/>
      <c r="Q147" s="231"/>
      <c r="R147" s="48"/>
      <c r="T147" s="232" t="s">
        <v>49</v>
      </c>
      <c r="U147" s="56" t="s">
        <v>56</v>
      </c>
      <c r="V147" s="47"/>
      <c r="W147" s="233">
        <f>V147*K147</f>
        <v>0</v>
      </c>
      <c r="X147" s="233">
        <v>0</v>
      </c>
      <c r="Y147" s="233">
        <f>X147*K147</f>
        <v>0</v>
      </c>
      <c r="Z147" s="233">
        <v>0</v>
      </c>
      <c r="AA147" s="234">
        <f>Z147*K147</f>
        <v>0</v>
      </c>
      <c r="AR147" s="21" t="s">
        <v>176</v>
      </c>
      <c r="AT147" s="21" t="s">
        <v>172</v>
      </c>
      <c r="AU147" s="21" t="s">
        <v>101</v>
      </c>
      <c r="AY147" s="21" t="s">
        <v>171</v>
      </c>
      <c r="BE147" s="148">
        <f>IF(U147="základná",N147,0)</f>
        <v>0</v>
      </c>
      <c r="BF147" s="148">
        <f>IF(U147="znížená",N147,0)</f>
        <v>0</v>
      </c>
      <c r="BG147" s="148">
        <f>IF(U147="zákl. prenesená",N147,0)</f>
        <v>0</v>
      </c>
      <c r="BH147" s="148">
        <f>IF(U147="zníž. prenesená",N147,0)</f>
        <v>0</v>
      </c>
      <c r="BI147" s="148">
        <f>IF(U147="nulová",N147,0)</f>
        <v>0</v>
      </c>
      <c r="BJ147" s="21" t="s">
        <v>101</v>
      </c>
      <c r="BK147" s="148">
        <f>ROUND(L147*K147,3)</f>
        <v>0</v>
      </c>
      <c r="BL147" s="21" t="s">
        <v>176</v>
      </c>
      <c r="BM147" s="21" t="s">
        <v>241</v>
      </c>
    </row>
    <row r="148" s="1" customFormat="1" ht="25.5" customHeight="1">
      <c r="B148" s="46"/>
      <c r="C148" s="224" t="s">
        <v>242</v>
      </c>
      <c r="D148" s="224" t="s">
        <v>172</v>
      </c>
      <c r="E148" s="225" t="s">
        <v>243</v>
      </c>
      <c r="F148" s="226" t="s">
        <v>244</v>
      </c>
      <c r="G148" s="226"/>
      <c r="H148" s="226"/>
      <c r="I148" s="226"/>
      <c r="J148" s="227" t="s">
        <v>232</v>
      </c>
      <c r="K148" s="228">
        <v>72.055999999999997</v>
      </c>
      <c r="L148" s="229">
        <v>0</v>
      </c>
      <c r="M148" s="230"/>
      <c r="N148" s="231">
        <f>ROUND(L148*K148,3)</f>
        <v>0</v>
      </c>
      <c r="O148" s="231"/>
      <c r="P148" s="231"/>
      <c r="Q148" s="231"/>
      <c r="R148" s="48"/>
      <c r="T148" s="232" t="s">
        <v>49</v>
      </c>
      <c r="U148" s="56" t="s">
        <v>56</v>
      </c>
      <c r="V148" s="47"/>
      <c r="W148" s="233">
        <f>V148*K148</f>
        <v>0</v>
      </c>
      <c r="X148" s="233">
        <v>0</v>
      </c>
      <c r="Y148" s="233">
        <f>X148*K148</f>
        <v>0</v>
      </c>
      <c r="Z148" s="233">
        <v>0</v>
      </c>
      <c r="AA148" s="234">
        <f>Z148*K148</f>
        <v>0</v>
      </c>
      <c r="AR148" s="21" t="s">
        <v>176</v>
      </c>
      <c r="AT148" s="21" t="s">
        <v>172</v>
      </c>
      <c r="AU148" s="21" t="s">
        <v>101</v>
      </c>
      <c r="AY148" s="21" t="s">
        <v>171</v>
      </c>
      <c r="BE148" s="148">
        <f>IF(U148="základná",N148,0)</f>
        <v>0</v>
      </c>
      <c r="BF148" s="148">
        <f>IF(U148="znížená",N148,0)</f>
        <v>0</v>
      </c>
      <c r="BG148" s="148">
        <f>IF(U148="zákl. prenesená",N148,0)</f>
        <v>0</v>
      </c>
      <c r="BH148" s="148">
        <f>IF(U148="zníž. prenesená",N148,0)</f>
        <v>0</v>
      </c>
      <c r="BI148" s="148">
        <f>IF(U148="nulová",N148,0)</f>
        <v>0</v>
      </c>
      <c r="BJ148" s="21" t="s">
        <v>101</v>
      </c>
      <c r="BK148" s="148">
        <f>ROUND(L148*K148,3)</f>
        <v>0</v>
      </c>
      <c r="BL148" s="21" t="s">
        <v>176</v>
      </c>
      <c r="BM148" s="21" t="s">
        <v>245</v>
      </c>
    </row>
    <row r="149" s="1" customFormat="1" ht="25.5" customHeight="1">
      <c r="B149" s="46"/>
      <c r="C149" s="224" t="s">
        <v>246</v>
      </c>
      <c r="D149" s="224" t="s">
        <v>172</v>
      </c>
      <c r="E149" s="225" t="s">
        <v>247</v>
      </c>
      <c r="F149" s="226" t="s">
        <v>248</v>
      </c>
      <c r="G149" s="226"/>
      <c r="H149" s="226"/>
      <c r="I149" s="226"/>
      <c r="J149" s="227" t="s">
        <v>232</v>
      </c>
      <c r="K149" s="228">
        <v>9.0069999999999997</v>
      </c>
      <c r="L149" s="229">
        <v>0</v>
      </c>
      <c r="M149" s="230"/>
      <c r="N149" s="231">
        <f>ROUND(L149*K149,3)</f>
        <v>0</v>
      </c>
      <c r="O149" s="231"/>
      <c r="P149" s="231"/>
      <c r="Q149" s="231"/>
      <c r="R149" s="48"/>
      <c r="T149" s="232" t="s">
        <v>49</v>
      </c>
      <c r="U149" s="56" t="s">
        <v>56</v>
      </c>
      <c r="V149" s="47"/>
      <c r="W149" s="233">
        <f>V149*K149</f>
        <v>0</v>
      </c>
      <c r="X149" s="233">
        <v>0</v>
      </c>
      <c r="Y149" s="233">
        <f>X149*K149</f>
        <v>0</v>
      </c>
      <c r="Z149" s="233">
        <v>0</v>
      </c>
      <c r="AA149" s="234">
        <f>Z149*K149</f>
        <v>0</v>
      </c>
      <c r="AR149" s="21" t="s">
        <v>176</v>
      </c>
      <c r="AT149" s="21" t="s">
        <v>172</v>
      </c>
      <c r="AU149" s="21" t="s">
        <v>101</v>
      </c>
      <c r="AY149" s="21" t="s">
        <v>171</v>
      </c>
      <c r="BE149" s="148">
        <f>IF(U149="základná",N149,0)</f>
        <v>0</v>
      </c>
      <c r="BF149" s="148">
        <f>IF(U149="znížená",N149,0)</f>
        <v>0</v>
      </c>
      <c r="BG149" s="148">
        <f>IF(U149="zákl. prenesená",N149,0)</f>
        <v>0</v>
      </c>
      <c r="BH149" s="148">
        <f>IF(U149="zníž. prenesená",N149,0)</f>
        <v>0</v>
      </c>
      <c r="BI149" s="148">
        <f>IF(U149="nulová",N149,0)</f>
        <v>0</v>
      </c>
      <c r="BJ149" s="21" t="s">
        <v>101</v>
      </c>
      <c r="BK149" s="148">
        <f>ROUND(L149*K149,3)</f>
        <v>0</v>
      </c>
      <c r="BL149" s="21" t="s">
        <v>176</v>
      </c>
      <c r="BM149" s="21" t="s">
        <v>249</v>
      </c>
    </row>
    <row r="150" s="1" customFormat="1" ht="16.5" customHeight="1">
      <c r="B150" s="46"/>
      <c r="C150" s="224" t="s">
        <v>10</v>
      </c>
      <c r="D150" s="224" t="s">
        <v>172</v>
      </c>
      <c r="E150" s="225" t="s">
        <v>250</v>
      </c>
      <c r="F150" s="226" t="s">
        <v>251</v>
      </c>
      <c r="G150" s="226"/>
      <c r="H150" s="226"/>
      <c r="I150" s="226"/>
      <c r="J150" s="227" t="s">
        <v>252</v>
      </c>
      <c r="K150" s="228">
        <v>1</v>
      </c>
      <c r="L150" s="229">
        <v>0</v>
      </c>
      <c r="M150" s="230"/>
      <c r="N150" s="231">
        <f>ROUND(L150*K150,3)</f>
        <v>0</v>
      </c>
      <c r="O150" s="231"/>
      <c r="P150" s="231"/>
      <c r="Q150" s="231"/>
      <c r="R150" s="48"/>
      <c r="T150" s="232" t="s">
        <v>49</v>
      </c>
      <c r="U150" s="56" t="s">
        <v>56</v>
      </c>
      <c r="V150" s="47"/>
      <c r="W150" s="233">
        <f>V150*K150</f>
        <v>0</v>
      </c>
      <c r="X150" s="233">
        <v>0</v>
      </c>
      <c r="Y150" s="233">
        <f>X150*K150</f>
        <v>0</v>
      </c>
      <c r="Z150" s="233">
        <v>0</v>
      </c>
      <c r="AA150" s="234">
        <f>Z150*K150</f>
        <v>0</v>
      </c>
      <c r="AR150" s="21" t="s">
        <v>176</v>
      </c>
      <c r="AT150" s="21" t="s">
        <v>172</v>
      </c>
      <c r="AU150" s="21" t="s">
        <v>101</v>
      </c>
      <c r="AY150" s="21" t="s">
        <v>171</v>
      </c>
      <c r="BE150" s="148">
        <f>IF(U150="základná",N150,0)</f>
        <v>0</v>
      </c>
      <c r="BF150" s="148">
        <f>IF(U150="znížená",N150,0)</f>
        <v>0</v>
      </c>
      <c r="BG150" s="148">
        <f>IF(U150="zákl. prenesená",N150,0)</f>
        <v>0</v>
      </c>
      <c r="BH150" s="148">
        <f>IF(U150="zníž. prenesená",N150,0)</f>
        <v>0</v>
      </c>
      <c r="BI150" s="148">
        <f>IF(U150="nulová",N150,0)</f>
        <v>0</v>
      </c>
      <c r="BJ150" s="21" t="s">
        <v>101</v>
      </c>
      <c r="BK150" s="148">
        <f>ROUND(L150*K150,3)</f>
        <v>0</v>
      </c>
      <c r="BL150" s="21" t="s">
        <v>176</v>
      </c>
      <c r="BM150" s="21" t="s">
        <v>253</v>
      </c>
    </row>
    <row r="151" s="10" customFormat="1" ht="29.88" customHeight="1">
      <c r="B151" s="210"/>
      <c r="C151" s="211"/>
      <c r="D151" s="221" t="s">
        <v>140</v>
      </c>
      <c r="E151" s="221"/>
      <c r="F151" s="221"/>
      <c r="G151" s="221"/>
      <c r="H151" s="221"/>
      <c r="I151" s="221"/>
      <c r="J151" s="221"/>
      <c r="K151" s="221"/>
      <c r="L151" s="221"/>
      <c r="M151" s="221"/>
      <c r="N151" s="235">
        <f>BK151</f>
        <v>0</v>
      </c>
      <c r="O151" s="236"/>
      <c r="P151" s="236"/>
      <c r="Q151" s="236"/>
      <c r="R151" s="214"/>
      <c r="T151" s="215"/>
      <c r="U151" s="211"/>
      <c r="V151" s="211"/>
      <c r="W151" s="216">
        <f>SUM(W152:W153)</f>
        <v>0</v>
      </c>
      <c r="X151" s="211"/>
      <c r="Y151" s="216">
        <f>SUM(Y152:Y153)</f>
        <v>0</v>
      </c>
      <c r="Z151" s="211"/>
      <c r="AA151" s="217">
        <f>SUM(AA152:AA153)</f>
        <v>0</v>
      </c>
      <c r="AR151" s="218" t="s">
        <v>96</v>
      </c>
      <c r="AT151" s="219" t="s">
        <v>88</v>
      </c>
      <c r="AU151" s="219" t="s">
        <v>96</v>
      </c>
      <c r="AY151" s="218" t="s">
        <v>171</v>
      </c>
      <c r="BK151" s="220">
        <f>SUM(BK152:BK153)</f>
        <v>0</v>
      </c>
    </row>
    <row r="152" s="1" customFormat="1" ht="38.25" customHeight="1">
      <c r="B152" s="46"/>
      <c r="C152" s="224" t="s">
        <v>254</v>
      </c>
      <c r="D152" s="224" t="s">
        <v>172</v>
      </c>
      <c r="E152" s="225" t="s">
        <v>255</v>
      </c>
      <c r="F152" s="226" t="s">
        <v>256</v>
      </c>
      <c r="G152" s="226"/>
      <c r="H152" s="226"/>
      <c r="I152" s="226"/>
      <c r="J152" s="227" t="s">
        <v>257</v>
      </c>
      <c r="K152" s="228">
        <v>2.2400000000000002</v>
      </c>
      <c r="L152" s="229">
        <v>0</v>
      </c>
      <c r="M152" s="230"/>
      <c r="N152" s="231">
        <f>ROUND(L152*K152,3)</f>
        <v>0</v>
      </c>
      <c r="O152" s="231"/>
      <c r="P152" s="231"/>
      <c r="Q152" s="231"/>
      <c r="R152" s="48"/>
      <c r="T152" s="232" t="s">
        <v>49</v>
      </c>
      <c r="U152" s="56" t="s">
        <v>56</v>
      </c>
      <c r="V152" s="47"/>
      <c r="W152" s="233">
        <f>V152*K152</f>
        <v>0</v>
      </c>
      <c r="X152" s="233">
        <v>0</v>
      </c>
      <c r="Y152" s="233">
        <f>X152*K152</f>
        <v>0</v>
      </c>
      <c r="Z152" s="233">
        <v>0</v>
      </c>
      <c r="AA152" s="234">
        <f>Z152*K152</f>
        <v>0</v>
      </c>
      <c r="AR152" s="21" t="s">
        <v>176</v>
      </c>
      <c r="AT152" s="21" t="s">
        <v>172</v>
      </c>
      <c r="AU152" s="21" t="s">
        <v>101</v>
      </c>
      <c r="AY152" s="21" t="s">
        <v>171</v>
      </c>
      <c r="BE152" s="148">
        <f>IF(U152="základná",N152,0)</f>
        <v>0</v>
      </c>
      <c r="BF152" s="148">
        <f>IF(U152="znížená",N152,0)</f>
        <v>0</v>
      </c>
      <c r="BG152" s="148">
        <f>IF(U152="zákl. prenesená",N152,0)</f>
        <v>0</v>
      </c>
      <c r="BH152" s="148">
        <f>IF(U152="zníž. prenesená",N152,0)</f>
        <v>0</v>
      </c>
      <c r="BI152" s="148">
        <f>IF(U152="nulová",N152,0)</f>
        <v>0</v>
      </c>
      <c r="BJ152" s="21" t="s">
        <v>101</v>
      </c>
      <c r="BK152" s="148">
        <f>ROUND(L152*K152,3)</f>
        <v>0</v>
      </c>
      <c r="BL152" s="21" t="s">
        <v>176</v>
      </c>
      <c r="BM152" s="21" t="s">
        <v>258</v>
      </c>
    </row>
    <row r="153" s="1" customFormat="1" ht="38.25" customHeight="1">
      <c r="B153" s="46"/>
      <c r="C153" s="224" t="s">
        <v>259</v>
      </c>
      <c r="D153" s="224" t="s">
        <v>172</v>
      </c>
      <c r="E153" s="225" t="s">
        <v>260</v>
      </c>
      <c r="F153" s="226" t="s">
        <v>261</v>
      </c>
      <c r="G153" s="226"/>
      <c r="H153" s="226"/>
      <c r="I153" s="226"/>
      <c r="J153" s="227" t="s">
        <v>257</v>
      </c>
      <c r="K153" s="228">
        <v>2.2400000000000002</v>
      </c>
      <c r="L153" s="229">
        <v>0</v>
      </c>
      <c r="M153" s="230"/>
      <c r="N153" s="231">
        <f>ROUND(L153*K153,3)</f>
        <v>0</v>
      </c>
      <c r="O153" s="231"/>
      <c r="P153" s="231"/>
      <c r="Q153" s="231"/>
      <c r="R153" s="48"/>
      <c r="T153" s="232" t="s">
        <v>49</v>
      </c>
      <c r="U153" s="56" t="s">
        <v>56</v>
      </c>
      <c r="V153" s="47"/>
      <c r="W153" s="233">
        <f>V153*K153</f>
        <v>0</v>
      </c>
      <c r="X153" s="233">
        <v>0</v>
      </c>
      <c r="Y153" s="233">
        <f>X153*K153</f>
        <v>0</v>
      </c>
      <c r="Z153" s="233">
        <v>0</v>
      </c>
      <c r="AA153" s="234">
        <f>Z153*K153</f>
        <v>0</v>
      </c>
      <c r="AR153" s="21" t="s">
        <v>176</v>
      </c>
      <c r="AT153" s="21" t="s">
        <v>172</v>
      </c>
      <c r="AU153" s="21" t="s">
        <v>101</v>
      </c>
      <c r="AY153" s="21" t="s">
        <v>171</v>
      </c>
      <c r="BE153" s="148">
        <f>IF(U153="základná",N153,0)</f>
        <v>0</v>
      </c>
      <c r="BF153" s="148">
        <f>IF(U153="znížená",N153,0)</f>
        <v>0</v>
      </c>
      <c r="BG153" s="148">
        <f>IF(U153="zákl. prenesená",N153,0)</f>
        <v>0</v>
      </c>
      <c r="BH153" s="148">
        <f>IF(U153="zníž. prenesená",N153,0)</f>
        <v>0</v>
      </c>
      <c r="BI153" s="148">
        <f>IF(U153="nulová",N153,0)</f>
        <v>0</v>
      </c>
      <c r="BJ153" s="21" t="s">
        <v>101</v>
      </c>
      <c r="BK153" s="148">
        <f>ROUND(L153*K153,3)</f>
        <v>0</v>
      </c>
      <c r="BL153" s="21" t="s">
        <v>176</v>
      </c>
      <c r="BM153" s="21" t="s">
        <v>262</v>
      </c>
    </row>
    <row r="154" s="10" customFormat="1" ht="37.44" customHeight="1">
      <c r="B154" s="210"/>
      <c r="C154" s="211"/>
      <c r="D154" s="212" t="s">
        <v>141</v>
      </c>
      <c r="E154" s="212"/>
      <c r="F154" s="212"/>
      <c r="G154" s="212"/>
      <c r="H154" s="212"/>
      <c r="I154" s="212"/>
      <c r="J154" s="212"/>
      <c r="K154" s="212"/>
      <c r="L154" s="212"/>
      <c r="M154" s="212"/>
      <c r="N154" s="237">
        <f>BK154</f>
        <v>0</v>
      </c>
      <c r="O154" s="238"/>
      <c r="P154" s="238"/>
      <c r="Q154" s="238"/>
      <c r="R154" s="214"/>
      <c r="T154" s="215"/>
      <c r="U154" s="211"/>
      <c r="V154" s="211"/>
      <c r="W154" s="216">
        <f>W155+W157+W166+W173+W179+W187</f>
        <v>0</v>
      </c>
      <c r="X154" s="211"/>
      <c r="Y154" s="216">
        <f>Y155+Y157+Y166+Y173+Y179+Y187</f>
        <v>4.9782848670000002</v>
      </c>
      <c r="Z154" s="211"/>
      <c r="AA154" s="217">
        <f>AA155+AA157+AA166+AA173+AA179+AA187</f>
        <v>0.78500000000000003</v>
      </c>
      <c r="AR154" s="218" t="s">
        <v>101</v>
      </c>
      <c r="AT154" s="219" t="s">
        <v>88</v>
      </c>
      <c r="AU154" s="219" t="s">
        <v>89</v>
      </c>
      <c r="AY154" s="218" t="s">
        <v>171</v>
      </c>
      <c r="BK154" s="220">
        <f>BK155+BK157+BK166+BK173+BK179+BK187</f>
        <v>0</v>
      </c>
    </row>
    <row r="155" s="10" customFormat="1" ht="19.92" customHeight="1">
      <c r="B155" s="210"/>
      <c r="C155" s="211"/>
      <c r="D155" s="221" t="s">
        <v>142</v>
      </c>
      <c r="E155" s="221"/>
      <c r="F155" s="221"/>
      <c r="G155" s="221"/>
      <c r="H155" s="221"/>
      <c r="I155" s="221"/>
      <c r="J155" s="221"/>
      <c r="K155" s="221"/>
      <c r="L155" s="221"/>
      <c r="M155" s="221"/>
      <c r="N155" s="222">
        <f>BK155</f>
        <v>0</v>
      </c>
      <c r="O155" s="223"/>
      <c r="P155" s="223"/>
      <c r="Q155" s="223"/>
      <c r="R155" s="214"/>
      <c r="T155" s="215"/>
      <c r="U155" s="211"/>
      <c r="V155" s="211"/>
      <c r="W155" s="216">
        <f>W156</f>
        <v>0</v>
      </c>
      <c r="X155" s="211"/>
      <c r="Y155" s="216">
        <f>Y156</f>
        <v>0</v>
      </c>
      <c r="Z155" s="211"/>
      <c r="AA155" s="217">
        <f>AA156</f>
        <v>0</v>
      </c>
      <c r="AR155" s="218" t="s">
        <v>101</v>
      </c>
      <c r="AT155" s="219" t="s">
        <v>88</v>
      </c>
      <c r="AU155" s="219" t="s">
        <v>96</v>
      </c>
      <c r="AY155" s="218" t="s">
        <v>171</v>
      </c>
      <c r="BK155" s="220">
        <f>BK156</f>
        <v>0</v>
      </c>
    </row>
    <row r="156" s="1" customFormat="1" ht="38.25" customHeight="1">
      <c r="B156" s="46"/>
      <c r="C156" s="224" t="s">
        <v>263</v>
      </c>
      <c r="D156" s="224" t="s">
        <v>172</v>
      </c>
      <c r="E156" s="225" t="s">
        <v>264</v>
      </c>
      <c r="F156" s="226" t="s">
        <v>265</v>
      </c>
      <c r="G156" s="226"/>
      <c r="H156" s="226"/>
      <c r="I156" s="226"/>
      <c r="J156" s="227" t="s">
        <v>252</v>
      </c>
      <c r="K156" s="228">
        <v>20</v>
      </c>
      <c r="L156" s="229">
        <v>0</v>
      </c>
      <c r="M156" s="230"/>
      <c r="N156" s="231">
        <f>ROUND(L156*K156,3)</f>
        <v>0</v>
      </c>
      <c r="O156" s="231"/>
      <c r="P156" s="231"/>
      <c r="Q156" s="231"/>
      <c r="R156" s="48"/>
      <c r="T156" s="232" t="s">
        <v>49</v>
      </c>
      <c r="U156" s="56" t="s">
        <v>56</v>
      </c>
      <c r="V156" s="47"/>
      <c r="W156" s="233">
        <f>V156*K156</f>
        <v>0</v>
      </c>
      <c r="X156" s="233">
        <v>0</v>
      </c>
      <c r="Y156" s="233">
        <f>X156*K156</f>
        <v>0</v>
      </c>
      <c r="Z156" s="233">
        <v>0</v>
      </c>
      <c r="AA156" s="234">
        <f>Z156*K156</f>
        <v>0</v>
      </c>
      <c r="AR156" s="21" t="s">
        <v>234</v>
      </c>
      <c r="AT156" s="21" t="s">
        <v>172</v>
      </c>
      <c r="AU156" s="21" t="s">
        <v>101</v>
      </c>
      <c r="AY156" s="21" t="s">
        <v>171</v>
      </c>
      <c r="BE156" s="148">
        <f>IF(U156="základná",N156,0)</f>
        <v>0</v>
      </c>
      <c r="BF156" s="148">
        <f>IF(U156="znížená",N156,0)</f>
        <v>0</v>
      </c>
      <c r="BG156" s="148">
        <f>IF(U156="zákl. prenesená",N156,0)</f>
        <v>0</v>
      </c>
      <c r="BH156" s="148">
        <f>IF(U156="zníž. prenesená",N156,0)</f>
        <v>0</v>
      </c>
      <c r="BI156" s="148">
        <f>IF(U156="nulová",N156,0)</f>
        <v>0</v>
      </c>
      <c r="BJ156" s="21" t="s">
        <v>101</v>
      </c>
      <c r="BK156" s="148">
        <f>ROUND(L156*K156,3)</f>
        <v>0</v>
      </c>
      <c r="BL156" s="21" t="s">
        <v>234</v>
      </c>
      <c r="BM156" s="21" t="s">
        <v>266</v>
      </c>
    </row>
    <row r="157" s="10" customFormat="1" ht="29.88" customHeight="1">
      <c r="B157" s="210"/>
      <c r="C157" s="211"/>
      <c r="D157" s="221" t="s">
        <v>143</v>
      </c>
      <c r="E157" s="221"/>
      <c r="F157" s="221"/>
      <c r="G157" s="221"/>
      <c r="H157" s="221"/>
      <c r="I157" s="221"/>
      <c r="J157" s="221"/>
      <c r="K157" s="221"/>
      <c r="L157" s="221"/>
      <c r="M157" s="221"/>
      <c r="N157" s="235">
        <f>BK157</f>
        <v>0</v>
      </c>
      <c r="O157" s="236"/>
      <c r="P157" s="236"/>
      <c r="Q157" s="236"/>
      <c r="R157" s="214"/>
      <c r="T157" s="215"/>
      <c r="U157" s="211"/>
      <c r="V157" s="211"/>
      <c r="W157" s="216">
        <f>SUM(W158:W165)</f>
        <v>0</v>
      </c>
      <c r="X157" s="211"/>
      <c r="Y157" s="216">
        <f>SUM(Y158:Y165)</f>
        <v>2.2956380369999998</v>
      </c>
      <c r="Z157" s="211"/>
      <c r="AA157" s="217">
        <f>SUM(AA158:AA165)</f>
        <v>0</v>
      </c>
      <c r="AR157" s="218" t="s">
        <v>101</v>
      </c>
      <c r="AT157" s="219" t="s">
        <v>88</v>
      </c>
      <c r="AU157" s="219" t="s">
        <v>96</v>
      </c>
      <c r="AY157" s="218" t="s">
        <v>171</v>
      </c>
      <c r="BK157" s="220">
        <f>SUM(BK158:BK165)</f>
        <v>0</v>
      </c>
    </row>
    <row r="158" s="1" customFormat="1" ht="25.5" customHeight="1">
      <c r="B158" s="46"/>
      <c r="C158" s="224" t="s">
        <v>267</v>
      </c>
      <c r="D158" s="224" t="s">
        <v>172</v>
      </c>
      <c r="E158" s="225" t="s">
        <v>268</v>
      </c>
      <c r="F158" s="226" t="s">
        <v>269</v>
      </c>
      <c r="G158" s="226"/>
      <c r="H158" s="226"/>
      <c r="I158" s="226"/>
      <c r="J158" s="227" t="s">
        <v>223</v>
      </c>
      <c r="K158" s="228">
        <v>43.341999999999999</v>
      </c>
      <c r="L158" s="229">
        <v>0</v>
      </c>
      <c r="M158" s="230"/>
      <c r="N158" s="231">
        <f>ROUND(L158*K158,3)</f>
        <v>0</v>
      </c>
      <c r="O158" s="231"/>
      <c r="P158" s="231"/>
      <c r="Q158" s="231"/>
      <c r="R158" s="48"/>
      <c r="T158" s="232" t="s">
        <v>49</v>
      </c>
      <c r="U158" s="56" t="s">
        <v>56</v>
      </c>
      <c r="V158" s="47"/>
      <c r="W158" s="233">
        <f>V158*K158</f>
        <v>0</v>
      </c>
      <c r="X158" s="233">
        <v>0.0049234999999999999</v>
      </c>
      <c r="Y158" s="233">
        <f>X158*K158</f>
        <v>0.21339433699999999</v>
      </c>
      <c r="Z158" s="233">
        <v>0</v>
      </c>
      <c r="AA158" s="234">
        <f>Z158*K158</f>
        <v>0</v>
      </c>
      <c r="AR158" s="21" t="s">
        <v>234</v>
      </c>
      <c r="AT158" s="21" t="s">
        <v>172</v>
      </c>
      <c r="AU158" s="21" t="s">
        <v>101</v>
      </c>
      <c r="AY158" s="21" t="s">
        <v>171</v>
      </c>
      <c r="BE158" s="148">
        <f>IF(U158="základná",N158,0)</f>
        <v>0</v>
      </c>
      <c r="BF158" s="148">
        <f>IF(U158="znížená",N158,0)</f>
        <v>0</v>
      </c>
      <c r="BG158" s="148">
        <f>IF(U158="zákl. prenesená",N158,0)</f>
        <v>0</v>
      </c>
      <c r="BH158" s="148">
        <f>IF(U158="zníž. prenesená",N158,0)</f>
        <v>0</v>
      </c>
      <c r="BI158" s="148">
        <f>IF(U158="nulová",N158,0)</f>
        <v>0</v>
      </c>
      <c r="BJ158" s="21" t="s">
        <v>101</v>
      </c>
      <c r="BK158" s="148">
        <f>ROUND(L158*K158,3)</f>
        <v>0</v>
      </c>
      <c r="BL158" s="21" t="s">
        <v>234</v>
      </c>
      <c r="BM158" s="21" t="s">
        <v>270</v>
      </c>
    </row>
    <row r="159" s="1" customFormat="1" ht="38.25" customHeight="1">
      <c r="B159" s="46"/>
      <c r="C159" s="239" t="s">
        <v>271</v>
      </c>
      <c r="D159" s="239" t="s">
        <v>272</v>
      </c>
      <c r="E159" s="240" t="s">
        <v>273</v>
      </c>
      <c r="F159" s="241" t="s">
        <v>274</v>
      </c>
      <c r="G159" s="241"/>
      <c r="H159" s="241"/>
      <c r="I159" s="241"/>
      <c r="J159" s="242" t="s">
        <v>175</v>
      </c>
      <c r="K159" s="243">
        <v>4.4210000000000003</v>
      </c>
      <c r="L159" s="244">
        <v>0</v>
      </c>
      <c r="M159" s="245"/>
      <c r="N159" s="246">
        <f>ROUND(L159*K159,3)</f>
        <v>0</v>
      </c>
      <c r="O159" s="231"/>
      <c r="P159" s="231"/>
      <c r="Q159" s="231"/>
      <c r="R159" s="48"/>
      <c r="T159" s="232" t="s">
        <v>49</v>
      </c>
      <c r="U159" s="56" t="s">
        <v>56</v>
      </c>
      <c r="V159" s="47"/>
      <c r="W159" s="233">
        <f>V159*K159</f>
        <v>0</v>
      </c>
      <c r="X159" s="233">
        <v>0.017000000000000001</v>
      </c>
      <c r="Y159" s="233">
        <f>X159*K159</f>
        <v>0.075157000000000015</v>
      </c>
      <c r="Z159" s="233">
        <v>0</v>
      </c>
      <c r="AA159" s="234">
        <f>Z159*K159</f>
        <v>0</v>
      </c>
      <c r="AR159" s="21" t="s">
        <v>275</v>
      </c>
      <c r="AT159" s="21" t="s">
        <v>272</v>
      </c>
      <c r="AU159" s="21" t="s">
        <v>101</v>
      </c>
      <c r="AY159" s="21" t="s">
        <v>171</v>
      </c>
      <c r="BE159" s="148">
        <f>IF(U159="základná",N159,0)</f>
        <v>0</v>
      </c>
      <c r="BF159" s="148">
        <f>IF(U159="znížená",N159,0)</f>
        <v>0</v>
      </c>
      <c r="BG159" s="148">
        <f>IF(U159="zákl. prenesená",N159,0)</f>
        <v>0</v>
      </c>
      <c r="BH159" s="148">
        <f>IF(U159="zníž. prenesená",N159,0)</f>
        <v>0</v>
      </c>
      <c r="BI159" s="148">
        <f>IF(U159="nulová",N159,0)</f>
        <v>0</v>
      </c>
      <c r="BJ159" s="21" t="s">
        <v>101</v>
      </c>
      <c r="BK159" s="148">
        <f>ROUND(L159*K159,3)</f>
        <v>0</v>
      </c>
      <c r="BL159" s="21" t="s">
        <v>234</v>
      </c>
      <c r="BM159" s="21" t="s">
        <v>276</v>
      </c>
    </row>
    <row r="160" s="1" customFormat="1" ht="38.25" customHeight="1">
      <c r="B160" s="46"/>
      <c r="C160" s="224" t="s">
        <v>277</v>
      </c>
      <c r="D160" s="224" t="s">
        <v>172</v>
      </c>
      <c r="E160" s="225" t="s">
        <v>278</v>
      </c>
      <c r="F160" s="226" t="s">
        <v>279</v>
      </c>
      <c r="G160" s="226"/>
      <c r="H160" s="226"/>
      <c r="I160" s="226"/>
      <c r="J160" s="227" t="s">
        <v>175</v>
      </c>
      <c r="K160" s="228">
        <v>60.68</v>
      </c>
      <c r="L160" s="229">
        <v>0</v>
      </c>
      <c r="M160" s="230"/>
      <c r="N160" s="231">
        <f>ROUND(L160*K160,3)</f>
        <v>0</v>
      </c>
      <c r="O160" s="231"/>
      <c r="P160" s="231"/>
      <c r="Q160" s="231"/>
      <c r="R160" s="48"/>
      <c r="T160" s="232" t="s">
        <v>49</v>
      </c>
      <c r="U160" s="56" t="s">
        <v>56</v>
      </c>
      <c r="V160" s="47"/>
      <c r="W160" s="233">
        <f>V160*K160</f>
        <v>0</v>
      </c>
      <c r="X160" s="233">
        <v>0.0041099999999999999</v>
      </c>
      <c r="Y160" s="233">
        <f>X160*K160</f>
        <v>0.2493948</v>
      </c>
      <c r="Z160" s="233">
        <v>0</v>
      </c>
      <c r="AA160" s="234">
        <f>Z160*K160</f>
        <v>0</v>
      </c>
      <c r="AR160" s="21" t="s">
        <v>234</v>
      </c>
      <c r="AT160" s="21" t="s">
        <v>172</v>
      </c>
      <c r="AU160" s="21" t="s">
        <v>101</v>
      </c>
      <c r="AY160" s="21" t="s">
        <v>171</v>
      </c>
      <c r="BE160" s="148">
        <f>IF(U160="základná",N160,0)</f>
        <v>0</v>
      </c>
      <c r="BF160" s="148">
        <f>IF(U160="znížená",N160,0)</f>
        <v>0</v>
      </c>
      <c r="BG160" s="148">
        <f>IF(U160="zákl. prenesená",N160,0)</f>
        <v>0</v>
      </c>
      <c r="BH160" s="148">
        <f>IF(U160="zníž. prenesená",N160,0)</f>
        <v>0</v>
      </c>
      <c r="BI160" s="148">
        <f>IF(U160="nulová",N160,0)</f>
        <v>0</v>
      </c>
      <c r="BJ160" s="21" t="s">
        <v>101</v>
      </c>
      <c r="BK160" s="148">
        <f>ROUND(L160*K160,3)</f>
        <v>0</v>
      </c>
      <c r="BL160" s="21" t="s">
        <v>234</v>
      </c>
      <c r="BM160" s="21" t="s">
        <v>280</v>
      </c>
    </row>
    <row r="161" s="1" customFormat="1" ht="38.25" customHeight="1">
      <c r="B161" s="46"/>
      <c r="C161" s="239" t="s">
        <v>281</v>
      </c>
      <c r="D161" s="239" t="s">
        <v>272</v>
      </c>
      <c r="E161" s="240" t="s">
        <v>273</v>
      </c>
      <c r="F161" s="241" t="s">
        <v>274</v>
      </c>
      <c r="G161" s="241"/>
      <c r="H161" s="241"/>
      <c r="I161" s="241"/>
      <c r="J161" s="242" t="s">
        <v>175</v>
      </c>
      <c r="K161" s="243">
        <v>61.893999999999998</v>
      </c>
      <c r="L161" s="244">
        <v>0</v>
      </c>
      <c r="M161" s="245"/>
      <c r="N161" s="246">
        <f>ROUND(L161*K161,3)</f>
        <v>0</v>
      </c>
      <c r="O161" s="231"/>
      <c r="P161" s="231"/>
      <c r="Q161" s="231"/>
      <c r="R161" s="48"/>
      <c r="T161" s="232" t="s">
        <v>49</v>
      </c>
      <c r="U161" s="56" t="s">
        <v>56</v>
      </c>
      <c r="V161" s="47"/>
      <c r="W161" s="233">
        <f>V161*K161</f>
        <v>0</v>
      </c>
      <c r="X161" s="233">
        <v>0.017000000000000001</v>
      </c>
      <c r="Y161" s="233">
        <f>X161*K161</f>
        <v>1.052198</v>
      </c>
      <c r="Z161" s="233">
        <v>0</v>
      </c>
      <c r="AA161" s="234">
        <f>Z161*K161</f>
        <v>0</v>
      </c>
      <c r="AR161" s="21" t="s">
        <v>275</v>
      </c>
      <c r="AT161" s="21" t="s">
        <v>272</v>
      </c>
      <c r="AU161" s="21" t="s">
        <v>101</v>
      </c>
      <c r="AY161" s="21" t="s">
        <v>171</v>
      </c>
      <c r="BE161" s="148">
        <f>IF(U161="základná",N161,0)</f>
        <v>0</v>
      </c>
      <c r="BF161" s="148">
        <f>IF(U161="znížená",N161,0)</f>
        <v>0</v>
      </c>
      <c r="BG161" s="148">
        <f>IF(U161="zákl. prenesená",N161,0)</f>
        <v>0</v>
      </c>
      <c r="BH161" s="148">
        <f>IF(U161="zníž. prenesená",N161,0)</f>
        <v>0</v>
      </c>
      <c r="BI161" s="148">
        <f>IF(U161="nulová",N161,0)</f>
        <v>0</v>
      </c>
      <c r="BJ161" s="21" t="s">
        <v>101</v>
      </c>
      <c r="BK161" s="148">
        <f>ROUND(L161*K161,3)</f>
        <v>0</v>
      </c>
      <c r="BL161" s="21" t="s">
        <v>234</v>
      </c>
      <c r="BM161" s="21" t="s">
        <v>282</v>
      </c>
    </row>
    <row r="162" s="1" customFormat="1" ht="38.25" customHeight="1">
      <c r="B162" s="46"/>
      <c r="C162" s="224" t="s">
        <v>283</v>
      </c>
      <c r="D162" s="224" t="s">
        <v>172</v>
      </c>
      <c r="E162" s="225" t="s">
        <v>284</v>
      </c>
      <c r="F162" s="226" t="s">
        <v>285</v>
      </c>
      <c r="G162" s="226"/>
      <c r="H162" s="226"/>
      <c r="I162" s="226"/>
      <c r="J162" s="227" t="s">
        <v>175</v>
      </c>
      <c r="K162" s="228">
        <v>32.890000000000001</v>
      </c>
      <c r="L162" s="229">
        <v>0</v>
      </c>
      <c r="M162" s="230"/>
      <c r="N162" s="231">
        <f>ROUND(L162*K162,3)</f>
        <v>0</v>
      </c>
      <c r="O162" s="231"/>
      <c r="P162" s="231"/>
      <c r="Q162" s="231"/>
      <c r="R162" s="48"/>
      <c r="T162" s="232" t="s">
        <v>49</v>
      </c>
      <c r="U162" s="56" t="s">
        <v>56</v>
      </c>
      <c r="V162" s="47"/>
      <c r="W162" s="233">
        <f>V162*K162</f>
        <v>0</v>
      </c>
      <c r="X162" s="233">
        <v>0.0041099999999999999</v>
      </c>
      <c r="Y162" s="233">
        <f>X162*K162</f>
        <v>0.13517789999999999</v>
      </c>
      <c r="Z162" s="233">
        <v>0</v>
      </c>
      <c r="AA162" s="234">
        <f>Z162*K162</f>
        <v>0</v>
      </c>
      <c r="AR162" s="21" t="s">
        <v>234</v>
      </c>
      <c r="AT162" s="21" t="s">
        <v>172</v>
      </c>
      <c r="AU162" s="21" t="s">
        <v>101</v>
      </c>
      <c r="AY162" s="21" t="s">
        <v>171</v>
      </c>
      <c r="BE162" s="148">
        <f>IF(U162="základná",N162,0)</f>
        <v>0</v>
      </c>
      <c r="BF162" s="148">
        <f>IF(U162="znížená",N162,0)</f>
        <v>0</v>
      </c>
      <c r="BG162" s="148">
        <f>IF(U162="zákl. prenesená",N162,0)</f>
        <v>0</v>
      </c>
      <c r="BH162" s="148">
        <f>IF(U162="zníž. prenesená",N162,0)</f>
        <v>0</v>
      </c>
      <c r="BI162" s="148">
        <f>IF(U162="nulová",N162,0)</f>
        <v>0</v>
      </c>
      <c r="BJ162" s="21" t="s">
        <v>101</v>
      </c>
      <c r="BK162" s="148">
        <f>ROUND(L162*K162,3)</f>
        <v>0</v>
      </c>
      <c r="BL162" s="21" t="s">
        <v>234</v>
      </c>
      <c r="BM162" s="21" t="s">
        <v>286</v>
      </c>
    </row>
    <row r="163" s="1" customFormat="1" ht="38.25" customHeight="1">
      <c r="B163" s="46"/>
      <c r="C163" s="239" t="s">
        <v>287</v>
      </c>
      <c r="D163" s="239" t="s">
        <v>272</v>
      </c>
      <c r="E163" s="240" t="s">
        <v>273</v>
      </c>
      <c r="F163" s="241" t="s">
        <v>274</v>
      </c>
      <c r="G163" s="241"/>
      <c r="H163" s="241"/>
      <c r="I163" s="241"/>
      <c r="J163" s="242" t="s">
        <v>175</v>
      </c>
      <c r="K163" s="243">
        <v>33.548000000000002</v>
      </c>
      <c r="L163" s="244">
        <v>0</v>
      </c>
      <c r="M163" s="245"/>
      <c r="N163" s="246">
        <f>ROUND(L163*K163,3)</f>
        <v>0</v>
      </c>
      <c r="O163" s="231"/>
      <c r="P163" s="231"/>
      <c r="Q163" s="231"/>
      <c r="R163" s="48"/>
      <c r="T163" s="232" t="s">
        <v>49</v>
      </c>
      <c r="U163" s="56" t="s">
        <v>56</v>
      </c>
      <c r="V163" s="47"/>
      <c r="W163" s="233">
        <f>V163*K163</f>
        <v>0</v>
      </c>
      <c r="X163" s="233">
        <v>0.017000000000000001</v>
      </c>
      <c r="Y163" s="233">
        <f>X163*K163</f>
        <v>0.57031600000000005</v>
      </c>
      <c r="Z163" s="233">
        <v>0</v>
      </c>
      <c r="AA163" s="234">
        <f>Z163*K163</f>
        <v>0</v>
      </c>
      <c r="AR163" s="21" t="s">
        <v>275</v>
      </c>
      <c r="AT163" s="21" t="s">
        <v>272</v>
      </c>
      <c r="AU163" s="21" t="s">
        <v>101</v>
      </c>
      <c r="AY163" s="21" t="s">
        <v>171</v>
      </c>
      <c r="BE163" s="148">
        <f>IF(U163="základná",N163,0)</f>
        <v>0</v>
      </c>
      <c r="BF163" s="148">
        <f>IF(U163="znížená",N163,0)</f>
        <v>0</v>
      </c>
      <c r="BG163" s="148">
        <f>IF(U163="zákl. prenesená",N163,0)</f>
        <v>0</v>
      </c>
      <c r="BH163" s="148">
        <f>IF(U163="zníž. prenesená",N163,0)</f>
        <v>0</v>
      </c>
      <c r="BI163" s="148">
        <f>IF(U163="nulová",N163,0)</f>
        <v>0</v>
      </c>
      <c r="BJ163" s="21" t="s">
        <v>101</v>
      </c>
      <c r="BK163" s="148">
        <f>ROUND(L163*K163,3)</f>
        <v>0</v>
      </c>
      <c r="BL163" s="21" t="s">
        <v>234</v>
      </c>
      <c r="BM163" s="21" t="s">
        <v>288</v>
      </c>
    </row>
    <row r="164" s="1" customFormat="1" ht="25.5" customHeight="1">
      <c r="B164" s="46"/>
      <c r="C164" s="224" t="s">
        <v>289</v>
      </c>
      <c r="D164" s="224" t="s">
        <v>172</v>
      </c>
      <c r="E164" s="225" t="s">
        <v>290</v>
      </c>
      <c r="F164" s="226" t="s">
        <v>291</v>
      </c>
      <c r="G164" s="226"/>
      <c r="H164" s="226"/>
      <c r="I164" s="226"/>
      <c r="J164" s="227" t="s">
        <v>232</v>
      </c>
      <c r="K164" s="228">
        <v>2.2959999999999998</v>
      </c>
      <c r="L164" s="229">
        <v>0</v>
      </c>
      <c r="M164" s="230"/>
      <c r="N164" s="231">
        <f>ROUND(L164*K164,3)</f>
        <v>0</v>
      </c>
      <c r="O164" s="231"/>
      <c r="P164" s="231"/>
      <c r="Q164" s="231"/>
      <c r="R164" s="48"/>
      <c r="T164" s="232" t="s">
        <v>49</v>
      </c>
      <c r="U164" s="56" t="s">
        <v>56</v>
      </c>
      <c r="V164" s="47"/>
      <c r="W164" s="233">
        <f>V164*K164</f>
        <v>0</v>
      </c>
      <c r="X164" s="233">
        <v>0</v>
      </c>
      <c r="Y164" s="233">
        <f>X164*K164</f>
        <v>0</v>
      </c>
      <c r="Z164" s="233">
        <v>0</v>
      </c>
      <c r="AA164" s="234">
        <f>Z164*K164</f>
        <v>0</v>
      </c>
      <c r="AR164" s="21" t="s">
        <v>234</v>
      </c>
      <c r="AT164" s="21" t="s">
        <v>172</v>
      </c>
      <c r="AU164" s="21" t="s">
        <v>101</v>
      </c>
      <c r="AY164" s="21" t="s">
        <v>171</v>
      </c>
      <c r="BE164" s="148">
        <f>IF(U164="základná",N164,0)</f>
        <v>0</v>
      </c>
      <c r="BF164" s="148">
        <f>IF(U164="znížená",N164,0)</f>
        <v>0</v>
      </c>
      <c r="BG164" s="148">
        <f>IF(U164="zákl. prenesená",N164,0)</f>
        <v>0</v>
      </c>
      <c r="BH164" s="148">
        <f>IF(U164="zníž. prenesená",N164,0)</f>
        <v>0</v>
      </c>
      <c r="BI164" s="148">
        <f>IF(U164="nulová",N164,0)</f>
        <v>0</v>
      </c>
      <c r="BJ164" s="21" t="s">
        <v>101</v>
      </c>
      <c r="BK164" s="148">
        <f>ROUND(L164*K164,3)</f>
        <v>0</v>
      </c>
      <c r="BL164" s="21" t="s">
        <v>234</v>
      </c>
      <c r="BM164" s="21" t="s">
        <v>292</v>
      </c>
    </row>
    <row r="165" s="1" customFormat="1" ht="38.25" customHeight="1">
      <c r="B165" s="46"/>
      <c r="C165" s="224" t="s">
        <v>293</v>
      </c>
      <c r="D165" s="224" t="s">
        <v>172</v>
      </c>
      <c r="E165" s="225" t="s">
        <v>294</v>
      </c>
      <c r="F165" s="226" t="s">
        <v>295</v>
      </c>
      <c r="G165" s="226"/>
      <c r="H165" s="226"/>
      <c r="I165" s="226"/>
      <c r="J165" s="227" t="s">
        <v>232</v>
      </c>
      <c r="K165" s="228">
        <v>2.2959999999999998</v>
      </c>
      <c r="L165" s="229">
        <v>0</v>
      </c>
      <c r="M165" s="230"/>
      <c r="N165" s="231">
        <f>ROUND(L165*K165,3)</f>
        <v>0</v>
      </c>
      <c r="O165" s="231"/>
      <c r="P165" s="231"/>
      <c r="Q165" s="231"/>
      <c r="R165" s="48"/>
      <c r="T165" s="232" t="s">
        <v>49</v>
      </c>
      <c r="U165" s="56" t="s">
        <v>56</v>
      </c>
      <c r="V165" s="47"/>
      <c r="W165" s="233">
        <f>V165*K165</f>
        <v>0</v>
      </c>
      <c r="X165" s="233">
        <v>0</v>
      </c>
      <c r="Y165" s="233">
        <f>X165*K165</f>
        <v>0</v>
      </c>
      <c r="Z165" s="233">
        <v>0</v>
      </c>
      <c r="AA165" s="234">
        <f>Z165*K165</f>
        <v>0</v>
      </c>
      <c r="AR165" s="21" t="s">
        <v>234</v>
      </c>
      <c r="AT165" s="21" t="s">
        <v>172</v>
      </c>
      <c r="AU165" s="21" t="s">
        <v>101</v>
      </c>
      <c r="AY165" s="21" t="s">
        <v>171</v>
      </c>
      <c r="BE165" s="148">
        <f>IF(U165="základná",N165,0)</f>
        <v>0</v>
      </c>
      <c r="BF165" s="148">
        <f>IF(U165="znížená",N165,0)</f>
        <v>0</v>
      </c>
      <c r="BG165" s="148">
        <f>IF(U165="zákl. prenesená",N165,0)</f>
        <v>0</v>
      </c>
      <c r="BH165" s="148">
        <f>IF(U165="zníž. prenesená",N165,0)</f>
        <v>0</v>
      </c>
      <c r="BI165" s="148">
        <f>IF(U165="nulová",N165,0)</f>
        <v>0</v>
      </c>
      <c r="BJ165" s="21" t="s">
        <v>101</v>
      </c>
      <c r="BK165" s="148">
        <f>ROUND(L165*K165,3)</f>
        <v>0</v>
      </c>
      <c r="BL165" s="21" t="s">
        <v>234</v>
      </c>
      <c r="BM165" s="21" t="s">
        <v>296</v>
      </c>
    </row>
    <row r="166" s="10" customFormat="1" ht="29.88" customHeight="1">
      <c r="B166" s="210"/>
      <c r="C166" s="211"/>
      <c r="D166" s="221" t="s">
        <v>144</v>
      </c>
      <c r="E166" s="221"/>
      <c r="F166" s="221"/>
      <c r="G166" s="221"/>
      <c r="H166" s="221"/>
      <c r="I166" s="221"/>
      <c r="J166" s="221"/>
      <c r="K166" s="221"/>
      <c r="L166" s="221"/>
      <c r="M166" s="221"/>
      <c r="N166" s="235">
        <f>BK166</f>
        <v>0</v>
      </c>
      <c r="O166" s="236"/>
      <c r="P166" s="236"/>
      <c r="Q166" s="236"/>
      <c r="R166" s="214"/>
      <c r="T166" s="215"/>
      <c r="U166" s="211"/>
      <c r="V166" s="211"/>
      <c r="W166" s="216">
        <f>SUM(W167:W172)</f>
        <v>0</v>
      </c>
      <c r="X166" s="211"/>
      <c r="Y166" s="216">
        <f>SUM(Y167:Y172)</f>
        <v>2.5618519200000001</v>
      </c>
      <c r="Z166" s="211"/>
      <c r="AA166" s="217">
        <f>SUM(AA167:AA172)</f>
        <v>0</v>
      </c>
      <c r="AR166" s="218" t="s">
        <v>101</v>
      </c>
      <c r="AT166" s="219" t="s">
        <v>88</v>
      </c>
      <c r="AU166" s="219" t="s">
        <v>96</v>
      </c>
      <c r="AY166" s="218" t="s">
        <v>171</v>
      </c>
      <c r="BK166" s="220">
        <f>SUM(BK167:BK172)</f>
        <v>0</v>
      </c>
    </row>
    <row r="167" s="1" customFormat="1" ht="38.25" customHeight="1">
      <c r="B167" s="46"/>
      <c r="C167" s="224" t="s">
        <v>275</v>
      </c>
      <c r="D167" s="224" t="s">
        <v>172</v>
      </c>
      <c r="E167" s="225" t="s">
        <v>297</v>
      </c>
      <c r="F167" s="226" t="s">
        <v>298</v>
      </c>
      <c r="G167" s="226"/>
      <c r="H167" s="226"/>
      <c r="I167" s="226"/>
      <c r="J167" s="227" t="s">
        <v>175</v>
      </c>
      <c r="K167" s="228">
        <v>20.513999999999999</v>
      </c>
      <c r="L167" s="229">
        <v>0</v>
      </c>
      <c r="M167" s="230"/>
      <c r="N167" s="231">
        <f>ROUND(L167*K167,3)</f>
        <v>0</v>
      </c>
      <c r="O167" s="231"/>
      <c r="P167" s="231"/>
      <c r="Q167" s="231"/>
      <c r="R167" s="48"/>
      <c r="T167" s="232" t="s">
        <v>49</v>
      </c>
      <c r="U167" s="56" t="s">
        <v>56</v>
      </c>
      <c r="V167" s="47"/>
      <c r="W167" s="233">
        <f>V167*K167</f>
        <v>0</v>
      </c>
      <c r="X167" s="233">
        <v>0.0040400000000000002</v>
      </c>
      <c r="Y167" s="233">
        <f>X167*K167</f>
        <v>0.082876560000000002</v>
      </c>
      <c r="Z167" s="233">
        <v>0</v>
      </c>
      <c r="AA167" s="234">
        <f>Z167*K167</f>
        <v>0</v>
      </c>
      <c r="AR167" s="21" t="s">
        <v>234</v>
      </c>
      <c r="AT167" s="21" t="s">
        <v>172</v>
      </c>
      <c r="AU167" s="21" t="s">
        <v>101</v>
      </c>
      <c r="AY167" s="21" t="s">
        <v>171</v>
      </c>
      <c r="BE167" s="148">
        <f>IF(U167="základná",N167,0)</f>
        <v>0</v>
      </c>
      <c r="BF167" s="148">
        <f>IF(U167="znížená",N167,0)</f>
        <v>0</v>
      </c>
      <c r="BG167" s="148">
        <f>IF(U167="zákl. prenesená",N167,0)</f>
        <v>0</v>
      </c>
      <c r="BH167" s="148">
        <f>IF(U167="zníž. prenesená",N167,0)</f>
        <v>0</v>
      </c>
      <c r="BI167" s="148">
        <f>IF(U167="nulová",N167,0)</f>
        <v>0</v>
      </c>
      <c r="BJ167" s="21" t="s">
        <v>101</v>
      </c>
      <c r="BK167" s="148">
        <f>ROUND(L167*K167,3)</f>
        <v>0</v>
      </c>
      <c r="BL167" s="21" t="s">
        <v>234</v>
      </c>
      <c r="BM167" s="21" t="s">
        <v>299</v>
      </c>
    </row>
    <row r="168" s="1" customFormat="1" ht="25.5" customHeight="1">
      <c r="B168" s="46"/>
      <c r="C168" s="239" t="s">
        <v>300</v>
      </c>
      <c r="D168" s="239" t="s">
        <v>272</v>
      </c>
      <c r="E168" s="240" t="s">
        <v>301</v>
      </c>
      <c r="F168" s="241" t="s">
        <v>302</v>
      </c>
      <c r="G168" s="241"/>
      <c r="H168" s="241"/>
      <c r="I168" s="241"/>
      <c r="J168" s="242" t="s">
        <v>175</v>
      </c>
      <c r="K168" s="243">
        <v>20.923999999999999</v>
      </c>
      <c r="L168" s="244">
        <v>0</v>
      </c>
      <c r="M168" s="245"/>
      <c r="N168" s="246">
        <f>ROUND(L168*K168,3)</f>
        <v>0</v>
      </c>
      <c r="O168" s="231"/>
      <c r="P168" s="231"/>
      <c r="Q168" s="231"/>
      <c r="R168" s="48"/>
      <c r="T168" s="232" t="s">
        <v>49</v>
      </c>
      <c r="U168" s="56" t="s">
        <v>56</v>
      </c>
      <c r="V168" s="47"/>
      <c r="W168" s="233">
        <f>V168*K168</f>
        <v>0</v>
      </c>
      <c r="X168" s="233">
        <v>0.021000000000000001</v>
      </c>
      <c r="Y168" s="233">
        <f>X168*K168</f>
        <v>0.43940400000000002</v>
      </c>
      <c r="Z168" s="233">
        <v>0</v>
      </c>
      <c r="AA168" s="234">
        <f>Z168*K168</f>
        <v>0</v>
      </c>
      <c r="AR168" s="21" t="s">
        <v>275</v>
      </c>
      <c r="AT168" s="21" t="s">
        <v>272</v>
      </c>
      <c r="AU168" s="21" t="s">
        <v>101</v>
      </c>
      <c r="AY168" s="21" t="s">
        <v>171</v>
      </c>
      <c r="BE168" s="148">
        <f>IF(U168="základná",N168,0)</f>
        <v>0</v>
      </c>
      <c r="BF168" s="148">
        <f>IF(U168="znížená",N168,0)</f>
        <v>0</v>
      </c>
      <c r="BG168" s="148">
        <f>IF(U168="zákl. prenesená",N168,0)</f>
        <v>0</v>
      </c>
      <c r="BH168" s="148">
        <f>IF(U168="zníž. prenesená",N168,0)</f>
        <v>0</v>
      </c>
      <c r="BI168" s="148">
        <f>IF(U168="nulová",N168,0)</f>
        <v>0</v>
      </c>
      <c r="BJ168" s="21" t="s">
        <v>101</v>
      </c>
      <c r="BK168" s="148">
        <f>ROUND(L168*K168,3)</f>
        <v>0</v>
      </c>
      <c r="BL168" s="21" t="s">
        <v>234</v>
      </c>
      <c r="BM168" s="21" t="s">
        <v>303</v>
      </c>
    </row>
    <row r="169" s="1" customFormat="1" ht="38.25" customHeight="1">
      <c r="B169" s="46"/>
      <c r="C169" s="224" t="s">
        <v>304</v>
      </c>
      <c r="D169" s="224" t="s">
        <v>172</v>
      </c>
      <c r="E169" s="225" t="s">
        <v>305</v>
      </c>
      <c r="F169" s="226" t="s">
        <v>306</v>
      </c>
      <c r="G169" s="226"/>
      <c r="H169" s="226"/>
      <c r="I169" s="226"/>
      <c r="J169" s="227" t="s">
        <v>175</v>
      </c>
      <c r="K169" s="228">
        <v>80.108999999999995</v>
      </c>
      <c r="L169" s="229">
        <v>0</v>
      </c>
      <c r="M169" s="230"/>
      <c r="N169" s="231">
        <f>ROUND(L169*K169,3)</f>
        <v>0</v>
      </c>
      <c r="O169" s="231"/>
      <c r="P169" s="231"/>
      <c r="Q169" s="231"/>
      <c r="R169" s="48"/>
      <c r="T169" s="232" t="s">
        <v>49</v>
      </c>
      <c r="U169" s="56" t="s">
        <v>56</v>
      </c>
      <c r="V169" s="47"/>
      <c r="W169" s="233">
        <f>V169*K169</f>
        <v>0</v>
      </c>
      <c r="X169" s="233">
        <v>0.0040400000000000002</v>
      </c>
      <c r="Y169" s="233">
        <f>X169*K169</f>
        <v>0.32364036000000002</v>
      </c>
      <c r="Z169" s="233">
        <v>0</v>
      </c>
      <c r="AA169" s="234">
        <f>Z169*K169</f>
        <v>0</v>
      </c>
      <c r="AR169" s="21" t="s">
        <v>234</v>
      </c>
      <c r="AT169" s="21" t="s">
        <v>172</v>
      </c>
      <c r="AU169" s="21" t="s">
        <v>101</v>
      </c>
      <c r="AY169" s="21" t="s">
        <v>171</v>
      </c>
      <c r="BE169" s="148">
        <f>IF(U169="základná",N169,0)</f>
        <v>0</v>
      </c>
      <c r="BF169" s="148">
        <f>IF(U169="znížená",N169,0)</f>
        <v>0</v>
      </c>
      <c r="BG169" s="148">
        <f>IF(U169="zákl. prenesená",N169,0)</f>
        <v>0</v>
      </c>
      <c r="BH169" s="148">
        <f>IF(U169="zníž. prenesená",N169,0)</f>
        <v>0</v>
      </c>
      <c r="BI169" s="148">
        <f>IF(U169="nulová",N169,0)</f>
        <v>0</v>
      </c>
      <c r="BJ169" s="21" t="s">
        <v>101</v>
      </c>
      <c r="BK169" s="148">
        <f>ROUND(L169*K169,3)</f>
        <v>0</v>
      </c>
      <c r="BL169" s="21" t="s">
        <v>234</v>
      </c>
      <c r="BM169" s="21" t="s">
        <v>307</v>
      </c>
    </row>
    <row r="170" s="1" customFormat="1" ht="25.5" customHeight="1">
      <c r="B170" s="46"/>
      <c r="C170" s="239" t="s">
        <v>308</v>
      </c>
      <c r="D170" s="239" t="s">
        <v>272</v>
      </c>
      <c r="E170" s="240" t="s">
        <v>301</v>
      </c>
      <c r="F170" s="241" t="s">
        <v>302</v>
      </c>
      <c r="G170" s="241"/>
      <c r="H170" s="241"/>
      <c r="I170" s="241"/>
      <c r="J170" s="242" t="s">
        <v>175</v>
      </c>
      <c r="K170" s="243">
        <v>81.710999999999999</v>
      </c>
      <c r="L170" s="244">
        <v>0</v>
      </c>
      <c r="M170" s="245"/>
      <c r="N170" s="246">
        <f>ROUND(L170*K170,3)</f>
        <v>0</v>
      </c>
      <c r="O170" s="231"/>
      <c r="P170" s="231"/>
      <c r="Q170" s="231"/>
      <c r="R170" s="48"/>
      <c r="T170" s="232" t="s">
        <v>49</v>
      </c>
      <c r="U170" s="56" t="s">
        <v>56</v>
      </c>
      <c r="V170" s="47"/>
      <c r="W170" s="233">
        <f>V170*K170</f>
        <v>0</v>
      </c>
      <c r="X170" s="233">
        <v>0.021000000000000001</v>
      </c>
      <c r="Y170" s="233">
        <f>X170*K170</f>
        <v>1.7159310000000001</v>
      </c>
      <c r="Z170" s="233">
        <v>0</v>
      </c>
      <c r="AA170" s="234">
        <f>Z170*K170</f>
        <v>0</v>
      </c>
      <c r="AR170" s="21" t="s">
        <v>275</v>
      </c>
      <c r="AT170" s="21" t="s">
        <v>272</v>
      </c>
      <c r="AU170" s="21" t="s">
        <v>101</v>
      </c>
      <c r="AY170" s="21" t="s">
        <v>171</v>
      </c>
      <c r="BE170" s="148">
        <f>IF(U170="základná",N170,0)</f>
        <v>0</v>
      </c>
      <c r="BF170" s="148">
        <f>IF(U170="znížená",N170,0)</f>
        <v>0</v>
      </c>
      <c r="BG170" s="148">
        <f>IF(U170="zákl. prenesená",N170,0)</f>
        <v>0</v>
      </c>
      <c r="BH170" s="148">
        <f>IF(U170="zníž. prenesená",N170,0)</f>
        <v>0</v>
      </c>
      <c r="BI170" s="148">
        <f>IF(U170="nulová",N170,0)</f>
        <v>0</v>
      </c>
      <c r="BJ170" s="21" t="s">
        <v>101</v>
      </c>
      <c r="BK170" s="148">
        <f>ROUND(L170*K170,3)</f>
        <v>0</v>
      </c>
      <c r="BL170" s="21" t="s">
        <v>234</v>
      </c>
      <c r="BM170" s="21" t="s">
        <v>309</v>
      </c>
    </row>
    <row r="171" s="1" customFormat="1" ht="25.5" customHeight="1">
      <c r="B171" s="46"/>
      <c r="C171" s="224" t="s">
        <v>310</v>
      </c>
      <c r="D171" s="224" t="s">
        <v>172</v>
      </c>
      <c r="E171" s="225" t="s">
        <v>311</v>
      </c>
      <c r="F171" s="226" t="s">
        <v>312</v>
      </c>
      <c r="G171" s="226"/>
      <c r="H171" s="226"/>
      <c r="I171" s="226"/>
      <c r="J171" s="227" t="s">
        <v>232</v>
      </c>
      <c r="K171" s="228">
        <v>2.5619999999999998</v>
      </c>
      <c r="L171" s="229">
        <v>0</v>
      </c>
      <c r="M171" s="230"/>
      <c r="N171" s="231">
        <f>ROUND(L171*K171,3)</f>
        <v>0</v>
      </c>
      <c r="O171" s="231"/>
      <c r="P171" s="231"/>
      <c r="Q171" s="231"/>
      <c r="R171" s="48"/>
      <c r="T171" s="232" t="s">
        <v>49</v>
      </c>
      <c r="U171" s="56" t="s">
        <v>56</v>
      </c>
      <c r="V171" s="47"/>
      <c r="W171" s="233">
        <f>V171*K171</f>
        <v>0</v>
      </c>
      <c r="X171" s="233">
        <v>0</v>
      </c>
      <c r="Y171" s="233">
        <f>X171*K171</f>
        <v>0</v>
      </c>
      <c r="Z171" s="233">
        <v>0</v>
      </c>
      <c r="AA171" s="234">
        <f>Z171*K171</f>
        <v>0</v>
      </c>
      <c r="AR171" s="21" t="s">
        <v>234</v>
      </c>
      <c r="AT171" s="21" t="s">
        <v>172</v>
      </c>
      <c r="AU171" s="21" t="s">
        <v>101</v>
      </c>
      <c r="AY171" s="21" t="s">
        <v>171</v>
      </c>
      <c r="BE171" s="148">
        <f>IF(U171="základná",N171,0)</f>
        <v>0</v>
      </c>
      <c r="BF171" s="148">
        <f>IF(U171="znížená",N171,0)</f>
        <v>0</v>
      </c>
      <c r="BG171" s="148">
        <f>IF(U171="zákl. prenesená",N171,0)</f>
        <v>0</v>
      </c>
      <c r="BH171" s="148">
        <f>IF(U171="zníž. prenesená",N171,0)</f>
        <v>0</v>
      </c>
      <c r="BI171" s="148">
        <f>IF(U171="nulová",N171,0)</f>
        <v>0</v>
      </c>
      <c r="BJ171" s="21" t="s">
        <v>101</v>
      </c>
      <c r="BK171" s="148">
        <f>ROUND(L171*K171,3)</f>
        <v>0</v>
      </c>
      <c r="BL171" s="21" t="s">
        <v>234</v>
      </c>
      <c r="BM171" s="21" t="s">
        <v>313</v>
      </c>
    </row>
    <row r="172" s="1" customFormat="1" ht="25.5" customHeight="1">
      <c r="B172" s="46"/>
      <c r="C172" s="224" t="s">
        <v>314</v>
      </c>
      <c r="D172" s="224" t="s">
        <v>172</v>
      </c>
      <c r="E172" s="225" t="s">
        <v>315</v>
      </c>
      <c r="F172" s="226" t="s">
        <v>316</v>
      </c>
      <c r="G172" s="226"/>
      <c r="H172" s="226"/>
      <c r="I172" s="226"/>
      <c r="J172" s="227" t="s">
        <v>232</v>
      </c>
      <c r="K172" s="228">
        <v>2.5619999999999998</v>
      </c>
      <c r="L172" s="229">
        <v>0</v>
      </c>
      <c r="M172" s="230"/>
      <c r="N172" s="231">
        <f>ROUND(L172*K172,3)</f>
        <v>0</v>
      </c>
      <c r="O172" s="231"/>
      <c r="P172" s="231"/>
      <c r="Q172" s="231"/>
      <c r="R172" s="48"/>
      <c r="T172" s="232" t="s">
        <v>49</v>
      </c>
      <c r="U172" s="56" t="s">
        <v>56</v>
      </c>
      <c r="V172" s="47"/>
      <c r="W172" s="233">
        <f>V172*K172</f>
        <v>0</v>
      </c>
      <c r="X172" s="233">
        <v>0</v>
      </c>
      <c r="Y172" s="233">
        <f>X172*K172</f>
        <v>0</v>
      </c>
      <c r="Z172" s="233">
        <v>0</v>
      </c>
      <c r="AA172" s="234">
        <f>Z172*K172</f>
        <v>0</v>
      </c>
      <c r="AR172" s="21" t="s">
        <v>234</v>
      </c>
      <c r="AT172" s="21" t="s">
        <v>172</v>
      </c>
      <c r="AU172" s="21" t="s">
        <v>101</v>
      </c>
      <c r="AY172" s="21" t="s">
        <v>171</v>
      </c>
      <c r="BE172" s="148">
        <f>IF(U172="základná",N172,0)</f>
        <v>0</v>
      </c>
      <c r="BF172" s="148">
        <f>IF(U172="znížená",N172,0)</f>
        <v>0</v>
      </c>
      <c r="BG172" s="148">
        <f>IF(U172="zákl. prenesená",N172,0)</f>
        <v>0</v>
      </c>
      <c r="BH172" s="148">
        <f>IF(U172="zníž. prenesená",N172,0)</f>
        <v>0</v>
      </c>
      <c r="BI172" s="148">
        <f>IF(U172="nulová",N172,0)</f>
        <v>0</v>
      </c>
      <c r="BJ172" s="21" t="s">
        <v>101</v>
      </c>
      <c r="BK172" s="148">
        <f>ROUND(L172*K172,3)</f>
        <v>0</v>
      </c>
      <c r="BL172" s="21" t="s">
        <v>234</v>
      </c>
      <c r="BM172" s="21" t="s">
        <v>317</v>
      </c>
    </row>
    <row r="173" s="10" customFormat="1" ht="29.88" customHeight="1">
      <c r="B173" s="210"/>
      <c r="C173" s="211"/>
      <c r="D173" s="221" t="s">
        <v>145</v>
      </c>
      <c r="E173" s="221"/>
      <c r="F173" s="221"/>
      <c r="G173" s="221"/>
      <c r="H173" s="221"/>
      <c r="I173" s="221"/>
      <c r="J173" s="221"/>
      <c r="K173" s="221"/>
      <c r="L173" s="221"/>
      <c r="M173" s="221"/>
      <c r="N173" s="235">
        <f>BK173</f>
        <v>0</v>
      </c>
      <c r="O173" s="236"/>
      <c r="P173" s="236"/>
      <c r="Q173" s="236"/>
      <c r="R173" s="214"/>
      <c r="T173" s="215"/>
      <c r="U173" s="211"/>
      <c r="V173" s="211"/>
      <c r="W173" s="216">
        <f>SUM(W174:W178)</f>
        <v>0</v>
      </c>
      <c r="X173" s="211"/>
      <c r="Y173" s="216">
        <f>SUM(Y174:Y178)</f>
        <v>0.0075026400000000005</v>
      </c>
      <c r="Z173" s="211"/>
      <c r="AA173" s="217">
        <f>SUM(AA174:AA178)</f>
        <v>0</v>
      </c>
      <c r="AR173" s="218" t="s">
        <v>101</v>
      </c>
      <c r="AT173" s="219" t="s">
        <v>88</v>
      </c>
      <c r="AU173" s="219" t="s">
        <v>96</v>
      </c>
      <c r="AY173" s="218" t="s">
        <v>171</v>
      </c>
      <c r="BK173" s="220">
        <f>SUM(BK174:BK178)</f>
        <v>0</v>
      </c>
    </row>
    <row r="174" s="1" customFormat="1" ht="38.25" customHeight="1">
      <c r="B174" s="46"/>
      <c r="C174" s="224" t="s">
        <v>318</v>
      </c>
      <c r="D174" s="224" t="s">
        <v>172</v>
      </c>
      <c r="E174" s="225" t="s">
        <v>319</v>
      </c>
      <c r="F174" s="226" t="s">
        <v>320</v>
      </c>
      <c r="G174" s="226"/>
      <c r="H174" s="226"/>
      <c r="I174" s="226"/>
      <c r="J174" s="227" t="s">
        <v>175</v>
      </c>
      <c r="K174" s="228">
        <v>21.16</v>
      </c>
      <c r="L174" s="229">
        <v>0</v>
      </c>
      <c r="M174" s="230"/>
      <c r="N174" s="231">
        <f>ROUND(L174*K174,3)</f>
        <v>0</v>
      </c>
      <c r="O174" s="231"/>
      <c r="P174" s="231"/>
      <c r="Q174" s="231"/>
      <c r="R174" s="48"/>
      <c r="T174" s="232" t="s">
        <v>49</v>
      </c>
      <c r="U174" s="56" t="s">
        <v>56</v>
      </c>
      <c r="V174" s="47"/>
      <c r="W174" s="233">
        <f>V174*K174</f>
        <v>0</v>
      </c>
      <c r="X174" s="233">
        <v>0</v>
      </c>
      <c r="Y174" s="233">
        <f>X174*K174</f>
        <v>0</v>
      </c>
      <c r="Z174" s="233">
        <v>0</v>
      </c>
      <c r="AA174" s="234">
        <f>Z174*K174</f>
        <v>0</v>
      </c>
      <c r="AR174" s="21" t="s">
        <v>234</v>
      </c>
      <c r="AT174" s="21" t="s">
        <v>172</v>
      </c>
      <c r="AU174" s="21" t="s">
        <v>101</v>
      </c>
      <c r="AY174" s="21" t="s">
        <v>171</v>
      </c>
      <c r="BE174" s="148">
        <f>IF(U174="základná",N174,0)</f>
        <v>0</v>
      </c>
      <c r="BF174" s="148">
        <f>IF(U174="znížená",N174,0)</f>
        <v>0</v>
      </c>
      <c r="BG174" s="148">
        <f>IF(U174="zákl. prenesená",N174,0)</f>
        <v>0</v>
      </c>
      <c r="BH174" s="148">
        <f>IF(U174="zníž. prenesená",N174,0)</f>
        <v>0</v>
      </c>
      <c r="BI174" s="148">
        <f>IF(U174="nulová",N174,0)</f>
        <v>0</v>
      </c>
      <c r="BJ174" s="21" t="s">
        <v>101</v>
      </c>
      <c r="BK174" s="148">
        <f>ROUND(L174*K174,3)</f>
        <v>0</v>
      </c>
      <c r="BL174" s="21" t="s">
        <v>234</v>
      </c>
      <c r="BM174" s="21" t="s">
        <v>321</v>
      </c>
    </row>
    <row r="175" s="1" customFormat="1" ht="38.25" customHeight="1">
      <c r="B175" s="46"/>
      <c r="C175" s="224" t="s">
        <v>322</v>
      </c>
      <c r="D175" s="224" t="s">
        <v>172</v>
      </c>
      <c r="E175" s="225" t="s">
        <v>323</v>
      </c>
      <c r="F175" s="226" t="s">
        <v>324</v>
      </c>
      <c r="G175" s="226"/>
      <c r="H175" s="226"/>
      <c r="I175" s="226"/>
      <c r="J175" s="227" t="s">
        <v>175</v>
      </c>
      <c r="K175" s="228">
        <v>21.16</v>
      </c>
      <c r="L175" s="229">
        <v>0</v>
      </c>
      <c r="M175" s="230"/>
      <c r="N175" s="231">
        <f>ROUND(L175*K175,3)</f>
        <v>0</v>
      </c>
      <c r="O175" s="231"/>
      <c r="P175" s="231"/>
      <c r="Q175" s="231"/>
      <c r="R175" s="48"/>
      <c r="T175" s="232" t="s">
        <v>49</v>
      </c>
      <c r="U175" s="56" t="s">
        <v>56</v>
      </c>
      <c r="V175" s="47"/>
      <c r="W175" s="233">
        <f>V175*K175</f>
        <v>0</v>
      </c>
      <c r="X175" s="233">
        <v>0.00017000000000000001</v>
      </c>
      <c r="Y175" s="233">
        <f>X175*K175</f>
        <v>0.0035972000000000005</v>
      </c>
      <c r="Z175" s="233">
        <v>0</v>
      </c>
      <c r="AA175" s="234">
        <f>Z175*K175</f>
        <v>0</v>
      </c>
      <c r="AR175" s="21" t="s">
        <v>234</v>
      </c>
      <c r="AT175" s="21" t="s">
        <v>172</v>
      </c>
      <c r="AU175" s="21" t="s">
        <v>101</v>
      </c>
      <c r="AY175" s="21" t="s">
        <v>171</v>
      </c>
      <c r="BE175" s="148">
        <f>IF(U175="základná",N175,0)</f>
        <v>0</v>
      </c>
      <c r="BF175" s="148">
        <f>IF(U175="znížená",N175,0)</f>
        <v>0</v>
      </c>
      <c r="BG175" s="148">
        <f>IF(U175="zákl. prenesená",N175,0)</f>
        <v>0</v>
      </c>
      <c r="BH175" s="148">
        <f>IF(U175="zníž. prenesená",N175,0)</f>
        <v>0</v>
      </c>
      <c r="BI175" s="148">
        <f>IF(U175="nulová",N175,0)</f>
        <v>0</v>
      </c>
      <c r="BJ175" s="21" t="s">
        <v>101</v>
      </c>
      <c r="BK175" s="148">
        <f>ROUND(L175*K175,3)</f>
        <v>0</v>
      </c>
      <c r="BL175" s="21" t="s">
        <v>234</v>
      </c>
      <c r="BM175" s="21" t="s">
        <v>325</v>
      </c>
    </row>
    <row r="176" s="1" customFormat="1" ht="38.25" customHeight="1">
      <c r="B176" s="46"/>
      <c r="C176" s="224" t="s">
        <v>326</v>
      </c>
      <c r="D176" s="224" t="s">
        <v>172</v>
      </c>
      <c r="E176" s="225" t="s">
        <v>327</v>
      </c>
      <c r="F176" s="226" t="s">
        <v>328</v>
      </c>
      <c r="G176" s="226"/>
      <c r="H176" s="226"/>
      <c r="I176" s="226"/>
      <c r="J176" s="227" t="s">
        <v>175</v>
      </c>
      <c r="K176" s="228">
        <v>6.9740000000000002</v>
      </c>
      <c r="L176" s="229">
        <v>0</v>
      </c>
      <c r="M176" s="230"/>
      <c r="N176" s="231">
        <f>ROUND(L176*K176,3)</f>
        <v>0</v>
      </c>
      <c r="O176" s="231"/>
      <c r="P176" s="231"/>
      <c r="Q176" s="231"/>
      <c r="R176" s="48"/>
      <c r="T176" s="232" t="s">
        <v>49</v>
      </c>
      <c r="U176" s="56" t="s">
        <v>56</v>
      </c>
      <c r="V176" s="47"/>
      <c r="W176" s="233">
        <f>V176*K176</f>
        <v>0</v>
      </c>
      <c r="X176" s="233">
        <v>0.00023000000000000001</v>
      </c>
      <c r="Y176" s="233">
        <f>X176*K176</f>
        <v>0.0016040200000000001</v>
      </c>
      <c r="Z176" s="233">
        <v>0</v>
      </c>
      <c r="AA176" s="234">
        <f>Z176*K176</f>
        <v>0</v>
      </c>
      <c r="AR176" s="21" t="s">
        <v>234</v>
      </c>
      <c r="AT176" s="21" t="s">
        <v>172</v>
      </c>
      <c r="AU176" s="21" t="s">
        <v>101</v>
      </c>
      <c r="AY176" s="21" t="s">
        <v>171</v>
      </c>
      <c r="BE176" s="148">
        <f>IF(U176="základná",N176,0)</f>
        <v>0</v>
      </c>
      <c r="BF176" s="148">
        <f>IF(U176="znížená",N176,0)</f>
        <v>0</v>
      </c>
      <c r="BG176" s="148">
        <f>IF(U176="zákl. prenesená",N176,0)</f>
        <v>0</v>
      </c>
      <c r="BH176" s="148">
        <f>IF(U176="zníž. prenesená",N176,0)</f>
        <v>0</v>
      </c>
      <c r="BI176" s="148">
        <f>IF(U176="nulová",N176,0)</f>
        <v>0</v>
      </c>
      <c r="BJ176" s="21" t="s">
        <v>101</v>
      </c>
      <c r="BK176" s="148">
        <f>ROUND(L176*K176,3)</f>
        <v>0</v>
      </c>
      <c r="BL176" s="21" t="s">
        <v>234</v>
      </c>
      <c r="BM176" s="21" t="s">
        <v>329</v>
      </c>
    </row>
    <row r="177" s="1" customFormat="1" ht="25.5" customHeight="1">
      <c r="B177" s="46"/>
      <c r="C177" s="224" t="s">
        <v>330</v>
      </c>
      <c r="D177" s="224" t="s">
        <v>172</v>
      </c>
      <c r="E177" s="225" t="s">
        <v>331</v>
      </c>
      <c r="F177" s="226" t="s">
        <v>332</v>
      </c>
      <c r="G177" s="226"/>
      <c r="H177" s="226"/>
      <c r="I177" s="226"/>
      <c r="J177" s="227" t="s">
        <v>175</v>
      </c>
      <c r="K177" s="228">
        <v>6.9740000000000002</v>
      </c>
      <c r="L177" s="229">
        <v>0</v>
      </c>
      <c r="M177" s="230"/>
      <c r="N177" s="231">
        <f>ROUND(L177*K177,3)</f>
        <v>0</v>
      </c>
      <c r="O177" s="231"/>
      <c r="P177" s="231"/>
      <c r="Q177" s="231"/>
      <c r="R177" s="48"/>
      <c r="T177" s="232" t="s">
        <v>49</v>
      </c>
      <c r="U177" s="56" t="s">
        <v>56</v>
      </c>
      <c r="V177" s="47"/>
      <c r="W177" s="233">
        <f>V177*K177</f>
        <v>0</v>
      </c>
      <c r="X177" s="233">
        <v>0.00011</v>
      </c>
      <c r="Y177" s="233">
        <f>X177*K177</f>
        <v>0.00076714000000000003</v>
      </c>
      <c r="Z177" s="233">
        <v>0</v>
      </c>
      <c r="AA177" s="234">
        <f>Z177*K177</f>
        <v>0</v>
      </c>
      <c r="AR177" s="21" t="s">
        <v>234</v>
      </c>
      <c r="AT177" s="21" t="s">
        <v>172</v>
      </c>
      <c r="AU177" s="21" t="s">
        <v>101</v>
      </c>
      <c r="AY177" s="21" t="s">
        <v>171</v>
      </c>
      <c r="BE177" s="148">
        <f>IF(U177="základná",N177,0)</f>
        <v>0</v>
      </c>
      <c r="BF177" s="148">
        <f>IF(U177="znížená",N177,0)</f>
        <v>0</v>
      </c>
      <c r="BG177" s="148">
        <f>IF(U177="zákl. prenesená",N177,0)</f>
        <v>0</v>
      </c>
      <c r="BH177" s="148">
        <f>IF(U177="zníž. prenesená",N177,0)</f>
        <v>0</v>
      </c>
      <c r="BI177" s="148">
        <f>IF(U177="nulová",N177,0)</f>
        <v>0</v>
      </c>
      <c r="BJ177" s="21" t="s">
        <v>101</v>
      </c>
      <c r="BK177" s="148">
        <f>ROUND(L177*K177,3)</f>
        <v>0</v>
      </c>
      <c r="BL177" s="21" t="s">
        <v>234</v>
      </c>
      <c r="BM177" s="21" t="s">
        <v>333</v>
      </c>
    </row>
    <row r="178" s="1" customFormat="1" ht="25.5" customHeight="1">
      <c r="B178" s="46"/>
      <c r="C178" s="224" t="s">
        <v>334</v>
      </c>
      <c r="D178" s="224" t="s">
        <v>172</v>
      </c>
      <c r="E178" s="225" t="s">
        <v>335</v>
      </c>
      <c r="F178" s="226" t="s">
        <v>336</v>
      </c>
      <c r="G178" s="226"/>
      <c r="H178" s="226"/>
      <c r="I178" s="226"/>
      <c r="J178" s="227" t="s">
        <v>175</v>
      </c>
      <c r="K178" s="228">
        <v>6.9740000000000002</v>
      </c>
      <c r="L178" s="229">
        <v>0</v>
      </c>
      <c r="M178" s="230"/>
      <c r="N178" s="231">
        <f>ROUND(L178*K178,3)</f>
        <v>0</v>
      </c>
      <c r="O178" s="231"/>
      <c r="P178" s="231"/>
      <c r="Q178" s="231"/>
      <c r="R178" s="48"/>
      <c r="T178" s="232" t="s">
        <v>49</v>
      </c>
      <c r="U178" s="56" t="s">
        <v>56</v>
      </c>
      <c r="V178" s="47"/>
      <c r="W178" s="233">
        <f>V178*K178</f>
        <v>0</v>
      </c>
      <c r="X178" s="233">
        <v>0.00022000000000000001</v>
      </c>
      <c r="Y178" s="233">
        <f>X178*K178</f>
        <v>0.0015342800000000001</v>
      </c>
      <c r="Z178" s="233">
        <v>0</v>
      </c>
      <c r="AA178" s="234">
        <f>Z178*K178</f>
        <v>0</v>
      </c>
      <c r="AR178" s="21" t="s">
        <v>234</v>
      </c>
      <c r="AT178" s="21" t="s">
        <v>172</v>
      </c>
      <c r="AU178" s="21" t="s">
        <v>101</v>
      </c>
      <c r="AY178" s="21" t="s">
        <v>171</v>
      </c>
      <c r="BE178" s="148">
        <f>IF(U178="základná",N178,0)</f>
        <v>0</v>
      </c>
      <c r="BF178" s="148">
        <f>IF(U178="znížená",N178,0)</f>
        <v>0</v>
      </c>
      <c r="BG178" s="148">
        <f>IF(U178="zákl. prenesená",N178,0)</f>
        <v>0</v>
      </c>
      <c r="BH178" s="148">
        <f>IF(U178="zníž. prenesená",N178,0)</f>
        <v>0</v>
      </c>
      <c r="BI178" s="148">
        <f>IF(U178="nulová",N178,0)</f>
        <v>0</v>
      </c>
      <c r="BJ178" s="21" t="s">
        <v>101</v>
      </c>
      <c r="BK178" s="148">
        <f>ROUND(L178*K178,3)</f>
        <v>0</v>
      </c>
      <c r="BL178" s="21" t="s">
        <v>234</v>
      </c>
      <c r="BM178" s="21" t="s">
        <v>337</v>
      </c>
    </row>
    <row r="179" s="10" customFormat="1" ht="29.88" customHeight="1">
      <c r="B179" s="210"/>
      <c r="C179" s="211"/>
      <c r="D179" s="221" t="s">
        <v>146</v>
      </c>
      <c r="E179" s="221"/>
      <c r="F179" s="221"/>
      <c r="G179" s="221"/>
      <c r="H179" s="221"/>
      <c r="I179" s="221"/>
      <c r="J179" s="221"/>
      <c r="K179" s="221"/>
      <c r="L179" s="221"/>
      <c r="M179" s="221"/>
      <c r="N179" s="235">
        <f>BK179</f>
        <v>0</v>
      </c>
      <c r="O179" s="236"/>
      <c r="P179" s="236"/>
      <c r="Q179" s="236"/>
      <c r="R179" s="214"/>
      <c r="T179" s="215"/>
      <c r="U179" s="211"/>
      <c r="V179" s="211"/>
      <c r="W179" s="216">
        <f>SUM(W180:W186)</f>
        <v>0</v>
      </c>
      <c r="X179" s="211"/>
      <c r="Y179" s="216">
        <f>SUM(Y180:Y186)</f>
        <v>0.11329227</v>
      </c>
      <c r="Z179" s="211"/>
      <c r="AA179" s="217">
        <f>SUM(AA180:AA186)</f>
        <v>0</v>
      </c>
      <c r="AR179" s="218" t="s">
        <v>101</v>
      </c>
      <c r="AT179" s="219" t="s">
        <v>88</v>
      </c>
      <c r="AU179" s="219" t="s">
        <v>96</v>
      </c>
      <c r="AY179" s="218" t="s">
        <v>171</v>
      </c>
      <c r="BK179" s="220">
        <f>SUM(BK180:BK186)</f>
        <v>0</v>
      </c>
    </row>
    <row r="180" s="1" customFormat="1" ht="25.5" customHeight="1">
      <c r="B180" s="46"/>
      <c r="C180" s="224" t="s">
        <v>338</v>
      </c>
      <c r="D180" s="224" t="s">
        <v>172</v>
      </c>
      <c r="E180" s="225" t="s">
        <v>339</v>
      </c>
      <c r="F180" s="226" t="s">
        <v>340</v>
      </c>
      <c r="G180" s="226"/>
      <c r="H180" s="226"/>
      <c r="I180" s="226"/>
      <c r="J180" s="227" t="s">
        <v>175</v>
      </c>
      <c r="K180" s="228">
        <v>213.75899999999999</v>
      </c>
      <c r="L180" s="229">
        <v>0</v>
      </c>
      <c r="M180" s="230"/>
      <c r="N180" s="231">
        <f>ROUND(L180*K180,3)</f>
        <v>0</v>
      </c>
      <c r="O180" s="231"/>
      <c r="P180" s="231"/>
      <c r="Q180" s="231"/>
      <c r="R180" s="48"/>
      <c r="T180" s="232" t="s">
        <v>49</v>
      </c>
      <c r="U180" s="56" t="s">
        <v>56</v>
      </c>
      <c r="V180" s="47"/>
      <c r="W180" s="233">
        <f>V180*K180</f>
        <v>0</v>
      </c>
      <c r="X180" s="233">
        <v>0</v>
      </c>
      <c r="Y180" s="233">
        <f>X180*K180</f>
        <v>0</v>
      </c>
      <c r="Z180" s="233">
        <v>0</v>
      </c>
      <c r="AA180" s="234">
        <f>Z180*K180</f>
        <v>0</v>
      </c>
      <c r="AR180" s="21" t="s">
        <v>234</v>
      </c>
      <c r="AT180" s="21" t="s">
        <v>172</v>
      </c>
      <c r="AU180" s="21" t="s">
        <v>101</v>
      </c>
      <c r="AY180" s="21" t="s">
        <v>171</v>
      </c>
      <c r="BE180" s="148">
        <f>IF(U180="základná",N180,0)</f>
        <v>0</v>
      </c>
      <c r="BF180" s="148">
        <f>IF(U180="znížená",N180,0)</f>
        <v>0</v>
      </c>
      <c r="BG180" s="148">
        <f>IF(U180="zákl. prenesená",N180,0)</f>
        <v>0</v>
      </c>
      <c r="BH180" s="148">
        <f>IF(U180="zníž. prenesená",N180,0)</f>
        <v>0</v>
      </c>
      <c r="BI180" s="148">
        <f>IF(U180="nulová",N180,0)</f>
        <v>0</v>
      </c>
      <c r="BJ180" s="21" t="s">
        <v>101</v>
      </c>
      <c r="BK180" s="148">
        <f>ROUND(L180*K180,3)</f>
        <v>0</v>
      </c>
      <c r="BL180" s="21" t="s">
        <v>234</v>
      </c>
      <c r="BM180" s="21" t="s">
        <v>341</v>
      </c>
    </row>
    <row r="181" s="1" customFormat="1" ht="25.5" customHeight="1">
      <c r="B181" s="46"/>
      <c r="C181" s="224" t="s">
        <v>342</v>
      </c>
      <c r="D181" s="224" t="s">
        <v>172</v>
      </c>
      <c r="E181" s="225" t="s">
        <v>343</v>
      </c>
      <c r="F181" s="226" t="s">
        <v>344</v>
      </c>
      <c r="G181" s="226"/>
      <c r="H181" s="226"/>
      <c r="I181" s="226"/>
      <c r="J181" s="227" t="s">
        <v>252</v>
      </c>
      <c r="K181" s="228">
        <v>51</v>
      </c>
      <c r="L181" s="229">
        <v>0</v>
      </c>
      <c r="M181" s="230"/>
      <c r="N181" s="231">
        <f>ROUND(L181*K181,3)</f>
        <v>0</v>
      </c>
      <c r="O181" s="231"/>
      <c r="P181" s="231"/>
      <c r="Q181" s="231"/>
      <c r="R181" s="48"/>
      <c r="T181" s="232" t="s">
        <v>49</v>
      </c>
      <c r="U181" s="56" t="s">
        <v>56</v>
      </c>
      <c r="V181" s="47"/>
      <c r="W181" s="233">
        <f>V181*K181</f>
        <v>0</v>
      </c>
      <c r="X181" s="233">
        <v>0</v>
      </c>
      <c r="Y181" s="233">
        <f>X181*K181</f>
        <v>0</v>
      </c>
      <c r="Z181" s="233">
        <v>0</v>
      </c>
      <c r="AA181" s="234">
        <f>Z181*K181</f>
        <v>0</v>
      </c>
      <c r="AR181" s="21" t="s">
        <v>234</v>
      </c>
      <c r="AT181" s="21" t="s">
        <v>172</v>
      </c>
      <c r="AU181" s="21" t="s">
        <v>101</v>
      </c>
      <c r="AY181" s="21" t="s">
        <v>171</v>
      </c>
      <c r="BE181" s="148">
        <f>IF(U181="základná",N181,0)</f>
        <v>0</v>
      </c>
      <c r="BF181" s="148">
        <f>IF(U181="znížená",N181,0)</f>
        <v>0</v>
      </c>
      <c r="BG181" s="148">
        <f>IF(U181="zákl. prenesená",N181,0)</f>
        <v>0</v>
      </c>
      <c r="BH181" s="148">
        <f>IF(U181="zníž. prenesená",N181,0)</f>
        <v>0</v>
      </c>
      <c r="BI181" s="148">
        <f>IF(U181="nulová",N181,0)</f>
        <v>0</v>
      </c>
      <c r="BJ181" s="21" t="s">
        <v>101</v>
      </c>
      <c r="BK181" s="148">
        <f>ROUND(L181*K181,3)</f>
        <v>0</v>
      </c>
      <c r="BL181" s="21" t="s">
        <v>234</v>
      </c>
      <c r="BM181" s="21" t="s">
        <v>345</v>
      </c>
    </row>
    <row r="182" s="1" customFormat="1" ht="25.5" customHeight="1">
      <c r="B182" s="46"/>
      <c r="C182" s="224" t="s">
        <v>346</v>
      </c>
      <c r="D182" s="224" t="s">
        <v>172</v>
      </c>
      <c r="E182" s="225" t="s">
        <v>347</v>
      </c>
      <c r="F182" s="226" t="s">
        <v>348</v>
      </c>
      <c r="G182" s="226"/>
      <c r="H182" s="226"/>
      <c r="I182" s="226"/>
      <c r="J182" s="227" t="s">
        <v>223</v>
      </c>
      <c r="K182" s="228">
        <v>100.681</v>
      </c>
      <c r="L182" s="229">
        <v>0</v>
      </c>
      <c r="M182" s="230"/>
      <c r="N182" s="231">
        <f>ROUND(L182*K182,3)</f>
        <v>0</v>
      </c>
      <c r="O182" s="231"/>
      <c r="P182" s="231"/>
      <c r="Q182" s="231"/>
      <c r="R182" s="48"/>
      <c r="T182" s="232" t="s">
        <v>49</v>
      </c>
      <c r="U182" s="56" t="s">
        <v>56</v>
      </c>
      <c r="V182" s="47"/>
      <c r="W182" s="233">
        <f>V182*K182</f>
        <v>0</v>
      </c>
      <c r="X182" s="233">
        <v>0</v>
      </c>
      <c r="Y182" s="233">
        <f>X182*K182</f>
        <v>0</v>
      </c>
      <c r="Z182" s="233">
        <v>0</v>
      </c>
      <c r="AA182" s="234">
        <f>Z182*K182</f>
        <v>0</v>
      </c>
      <c r="AR182" s="21" t="s">
        <v>234</v>
      </c>
      <c r="AT182" s="21" t="s">
        <v>172</v>
      </c>
      <c r="AU182" s="21" t="s">
        <v>101</v>
      </c>
      <c r="AY182" s="21" t="s">
        <v>171</v>
      </c>
      <c r="BE182" s="148">
        <f>IF(U182="základná",N182,0)</f>
        <v>0</v>
      </c>
      <c r="BF182" s="148">
        <f>IF(U182="znížená",N182,0)</f>
        <v>0</v>
      </c>
      <c r="BG182" s="148">
        <f>IF(U182="zákl. prenesená",N182,0)</f>
        <v>0</v>
      </c>
      <c r="BH182" s="148">
        <f>IF(U182="zníž. prenesená",N182,0)</f>
        <v>0</v>
      </c>
      <c r="BI182" s="148">
        <f>IF(U182="nulová",N182,0)</f>
        <v>0</v>
      </c>
      <c r="BJ182" s="21" t="s">
        <v>101</v>
      </c>
      <c r="BK182" s="148">
        <f>ROUND(L182*K182,3)</f>
        <v>0</v>
      </c>
      <c r="BL182" s="21" t="s">
        <v>234</v>
      </c>
      <c r="BM182" s="21" t="s">
        <v>349</v>
      </c>
    </row>
    <row r="183" s="1" customFormat="1" ht="25.5" customHeight="1">
      <c r="B183" s="46"/>
      <c r="C183" s="224" t="s">
        <v>350</v>
      </c>
      <c r="D183" s="224" t="s">
        <v>172</v>
      </c>
      <c r="E183" s="225" t="s">
        <v>351</v>
      </c>
      <c r="F183" s="226" t="s">
        <v>352</v>
      </c>
      <c r="G183" s="226"/>
      <c r="H183" s="226"/>
      <c r="I183" s="226"/>
      <c r="J183" s="227" t="s">
        <v>175</v>
      </c>
      <c r="K183" s="228">
        <v>213.75899999999999</v>
      </c>
      <c r="L183" s="229">
        <v>0</v>
      </c>
      <c r="M183" s="230"/>
      <c r="N183" s="231">
        <f>ROUND(L183*K183,3)</f>
        <v>0</v>
      </c>
      <c r="O183" s="231"/>
      <c r="P183" s="231"/>
      <c r="Q183" s="231"/>
      <c r="R183" s="48"/>
      <c r="T183" s="232" t="s">
        <v>49</v>
      </c>
      <c r="U183" s="56" t="s">
        <v>56</v>
      </c>
      <c r="V183" s="47"/>
      <c r="W183" s="233">
        <f>V183*K183</f>
        <v>0</v>
      </c>
      <c r="X183" s="233">
        <v>0.00018000000000000001</v>
      </c>
      <c r="Y183" s="233">
        <f>X183*K183</f>
        <v>0.038476620000000003</v>
      </c>
      <c r="Z183" s="233">
        <v>0</v>
      </c>
      <c r="AA183" s="234">
        <f>Z183*K183</f>
        <v>0</v>
      </c>
      <c r="AR183" s="21" t="s">
        <v>234</v>
      </c>
      <c r="AT183" s="21" t="s">
        <v>172</v>
      </c>
      <c r="AU183" s="21" t="s">
        <v>101</v>
      </c>
      <c r="AY183" s="21" t="s">
        <v>171</v>
      </c>
      <c r="BE183" s="148">
        <f>IF(U183="základná",N183,0)</f>
        <v>0</v>
      </c>
      <c r="BF183" s="148">
        <f>IF(U183="znížená",N183,0)</f>
        <v>0</v>
      </c>
      <c r="BG183" s="148">
        <f>IF(U183="zákl. prenesená",N183,0)</f>
        <v>0</v>
      </c>
      <c r="BH183" s="148">
        <f>IF(U183="zníž. prenesená",N183,0)</f>
        <v>0</v>
      </c>
      <c r="BI183" s="148">
        <f>IF(U183="nulová",N183,0)</f>
        <v>0</v>
      </c>
      <c r="BJ183" s="21" t="s">
        <v>101</v>
      </c>
      <c r="BK183" s="148">
        <f>ROUND(L183*K183,3)</f>
        <v>0</v>
      </c>
      <c r="BL183" s="21" t="s">
        <v>234</v>
      </c>
      <c r="BM183" s="21" t="s">
        <v>353</v>
      </c>
    </row>
    <row r="184" s="1" customFormat="1" ht="25.5" customHeight="1">
      <c r="B184" s="46"/>
      <c r="C184" s="224" t="s">
        <v>354</v>
      </c>
      <c r="D184" s="224" t="s">
        <v>172</v>
      </c>
      <c r="E184" s="225" t="s">
        <v>355</v>
      </c>
      <c r="F184" s="226" t="s">
        <v>356</v>
      </c>
      <c r="G184" s="226"/>
      <c r="H184" s="226"/>
      <c r="I184" s="226"/>
      <c r="J184" s="227" t="s">
        <v>175</v>
      </c>
      <c r="K184" s="228">
        <v>213.75899999999999</v>
      </c>
      <c r="L184" s="229">
        <v>0</v>
      </c>
      <c r="M184" s="230"/>
      <c r="N184" s="231">
        <f>ROUND(L184*K184,3)</f>
        <v>0</v>
      </c>
      <c r="O184" s="231"/>
      <c r="P184" s="231"/>
      <c r="Q184" s="231"/>
      <c r="R184" s="48"/>
      <c r="T184" s="232" t="s">
        <v>49</v>
      </c>
      <c r="U184" s="56" t="s">
        <v>56</v>
      </c>
      <c r="V184" s="47"/>
      <c r="W184" s="233">
        <f>V184*K184</f>
        <v>0</v>
      </c>
      <c r="X184" s="233">
        <v>2.0000000000000002E-05</v>
      </c>
      <c r="Y184" s="233">
        <f>X184*K184</f>
        <v>0.00427518</v>
      </c>
      <c r="Z184" s="233">
        <v>0</v>
      </c>
      <c r="AA184" s="234">
        <f>Z184*K184</f>
        <v>0</v>
      </c>
      <c r="AR184" s="21" t="s">
        <v>234</v>
      </c>
      <c r="AT184" s="21" t="s">
        <v>172</v>
      </c>
      <c r="AU184" s="21" t="s">
        <v>101</v>
      </c>
      <c r="AY184" s="21" t="s">
        <v>171</v>
      </c>
      <c r="BE184" s="148">
        <f>IF(U184="základná",N184,0)</f>
        <v>0</v>
      </c>
      <c r="BF184" s="148">
        <f>IF(U184="znížená",N184,0)</f>
        <v>0</v>
      </c>
      <c r="BG184" s="148">
        <f>IF(U184="zákl. prenesená",N184,0)</f>
        <v>0</v>
      </c>
      <c r="BH184" s="148">
        <f>IF(U184="zníž. prenesená",N184,0)</f>
        <v>0</v>
      </c>
      <c r="BI184" s="148">
        <f>IF(U184="nulová",N184,0)</f>
        <v>0</v>
      </c>
      <c r="BJ184" s="21" t="s">
        <v>101</v>
      </c>
      <c r="BK184" s="148">
        <f>ROUND(L184*K184,3)</f>
        <v>0</v>
      </c>
      <c r="BL184" s="21" t="s">
        <v>234</v>
      </c>
      <c r="BM184" s="21" t="s">
        <v>357</v>
      </c>
    </row>
    <row r="185" s="1" customFormat="1" ht="25.5" customHeight="1">
      <c r="B185" s="46"/>
      <c r="C185" s="224" t="s">
        <v>358</v>
      </c>
      <c r="D185" s="224" t="s">
        <v>172</v>
      </c>
      <c r="E185" s="225" t="s">
        <v>359</v>
      </c>
      <c r="F185" s="226" t="s">
        <v>360</v>
      </c>
      <c r="G185" s="226"/>
      <c r="H185" s="226"/>
      <c r="I185" s="226"/>
      <c r="J185" s="227" t="s">
        <v>175</v>
      </c>
      <c r="K185" s="228">
        <v>93.569999999999993</v>
      </c>
      <c r="L185" s="229">
        <v>0</v>
      </c>
      <c r="M185" s="230"/>
      <c r="N185" s="231">
        <f>ROUND(L185*K185,3)</f>
        <v>0</v>
      </c>
      <c r="O185" s="231"/>
      <c r="P185" s="231"/>
      <c r="Q185" s="231"/>
      <c r="R185" s="48"/>
      <c r="T185" s="232" t="s">
        <v>49</v>
      </c>
      <c r="U185" s="56" t="s">
        <v>56</v>
      </c>
      <c r="V185" s="47"/>
      <c r="W185" s="233">
        <f>V185*K185</f>
        <v>0</v>
      </c>
      <c r="X185" s="233">
        <v>0</v>
      </c>
      <c r="Y185" s="233">
        <f>X185*K185</f>
        <v>0</v>
      </c>
      <c r="Z185" s="233">
        <v>0</v>
      </c>
      <c r="AA185" s="234">
        <f>Z185*K185</f>
        <v>0</v>
      </c>
      <c r="AR185" s="21" t="s">
        <v>234</v>
      </c>
      <c r="AT185" s="21" t="s">
        <v>172</v>
      </c>
      <c r="AU185" s="21" t="s">
        <v>101</v>
      </c>
      <c r="AY185" s="21" t="s">
        <v>171</v>
      </c>
      <c r="BE185" s="148">
        <f>IF(U185="základná",N185,0)</f>
        <v>0</v>
      </c>
      <c r="BF185" s="148">
        <f>IF(U185="znížená",N185,0)</f>
        <v>0</v>
      </c>
      <c r="BG185" s="148">
        <f>IF(U185="zákl. prenesená",N185,0)</f>
        <v>0</v>
      </c>
      <c r="BH185" s="148">
        <f>IF(U185="zníž. prenesená",N185,0)</f>
        <v>0</v>
      </c>
      <c r="BI185" s="148">
        <f>IF(U185="nulová",N185,0)</f>
        <v>0</v>
      </c>
      <c r="BJ185" s="21" t="s">
        <v>101</v>
      </c>
      <c r="BK185" s="148">
        <f>ROUND(L185*K185,3)</f>
        <v>0</v>
      </c>
      <c r="BL185" s="21" t="s">
        <v>234</v>
      </c>
      <c r="BM185" s="21" t="s">
        <v>361</v>
      </c>
    </row>
    <row r="186" s="1" customFormat="1" ht="51" customHeight="1">
      <c r="B186" s="46"/>
      <c r="C186" s="224" t="s">
        <v>362</v>
      </c>
      <c r="D186" s="224" t="s">
        <v>172</v>
      </c>
      <c r="E186" s="225" t="s">
        <v>363</v>
      </c>
      <c r="F186" s="226" t="s">
        <v>364</v>
      </c>
      <c r="G186" s="226"/>
      <c r="H186" s="226"/>
      <c r="I186" s="226"/>
      <c r="J186" s="227" t="s">
        <v>175</v>
      </c>
      <c r="K186" s="228">
        <v>213.75899999999999</v>
      </c>
      <c r="L186" s="229">
        <v>0</v>
      </c>
      <c r="M186" s="230"/>
      <c r="N186" s="231">
        <f>ROUND(L186*K186,3)</f>
        <v>0</v>
      </c>
      <c r="O186" s="231"/>
      <c r="P186" s="231"/>
      <c r="Q186" s="231"/>
      <c r="R186" s="48"/>
      <c r="T186" s="232" t="s">
        <v>49</v>
      </c>
      <c r="U186" s="56" t="s">
        <v>56</v>
      </c>
      <c r="V186" s="47"/>
      <c r="W186" s="233">
        <f>V186*K186</f>
        <v>0</v>
      </c>
      <c r="X186" s="233">
        <v>0.00033</v>
      </c>
      <c r="Y186" s="233">
        <f>X186*K186</f>
        <v>0.070540469999999994</v>
      </c>
      <c r="Z186" s="233">
        <v>0</v>
      </c>
      <c r="AA186" s="234">
        <f>Z186*K186</f>
        <v>0</v>
      </c>
      <c r="AR186" s="21" t="s">
        <v>234</v>
      </c>
      <c r="AT186" s="21" t="s">
        <v>172</v>
      </c>
      <c r="AU186" s="21" t="s">
        <v>101</v>
      </c>
      <c r="AY186" s="21" t="s">
        <v>171</v>
      </c>
      <c r="BE186" s="148">
        <f>IF(U186="základná",N186,0)</f>
        <v>0</v>
      </c>
      <c r="BF186" s="148">
        <f>IF(U186="znížená",N186,0)</f>
        <v>0</v>
      </c>
      <c r="BG186" s="148">
        <f>IF(U186="zákl. prenesená",N186,0)</f>
        <v>0</v>
      </c>
      <c r="BH186" s="148">
        <f>IF(U186="zníž. prenesená",N186,0)</f>
        <v>0</v>
      </c>
      <c r="BI186" s="148">
        <f>IF(U186="nulová",N186,0)</f>
        <v>0</v>
      </c>
      <c r="BJ186" s="21" t="s">
        <v>101</v>
      </c>
      <c r="BK186" s="148">
        <f>ROUND(L186*K186,3)</f>
        <v>0</v>
      </c>
      <c r="BL186" s="21" t="s">
        <v>234</v>
      </c>
      <c r="BM186" s="21" t="s">
        <v>365</v>
      </c>
    </row>
    <row r="187" s="10" customFormat="1" ht="29.88" customHeight="1">
      <c r="B187" s="210"/>
      <c r="C187" s="211"/>
      <c r="D187" s="221" t="s">
        <v>147</v>
      </c>
      <c r="E187" s="221"/>
      <c r="F187" s="221"/>
      <c r="G187" s="221"/>
      <c r="H187" s="221"/>
      <c r="I187" s="221"/>
      <c r="J187" s="221"/>
      <c r="K187" s="221"/>
      <c r="L187" s="221"/>
      <c r="M187" s="221"/>
      <c r="N187" s="235">
        <f>BK187</f>
        <v>0</v>
      </c>
      <c r="O187" s="236"/>
      <c r="P187" s="236"/>
      <c r="Q187" s="236"/>
      <c r="R187" s="214"/>
      <c r="T187" s="215"/>
      <c r="U187" s="211"/>
      <c r="V187" s="211"/>
      <c r="W187" s="216">
        <f>W188</f>
        <v>0</v>
      </c>
      <c r="X187" s="211"/>
      <c r="Y187" s="216">
        <f>Y188</f>
        <v>0</v>
      </c>
      <c r="Z187" s="211"/>
      <c r="AA187" s="217">
        <f>AA188</f>
        <v>0.78500000000000003</v>
      </c>
      <c r="AR187" s="218" t="s">
        <v>101</v>
      </c>
      <c r="AT187" s="219" t="s">
        <v>88</v>
      </c>
      <c r="AU187" s="219" t="s">
        <v>96</v>
      </c>
      <c r="AY187" s="218" t="s">
        <v>171</v>
      </c>
      <c r="BK187" s="220">
        <f>BK188</f>
        <v>0</v>
      </c>
    </row>
    <row r="188" s="1" customFormat="1" ht="38.25" customHeight="1">
      <c r="B188" s="46"/>
      <c r="C188" s="224" t="s">
        <v>366</v>
      </c>
      <c r="D188" s="224" t="s">
        <v>172</v>
      </c>
      <c r="E188" s="225" t="s">
        <v>367</v>
      </c>
      <c r="F188" s="226" t="s">
        <v>368</v>
      </c>
      <c r="G188" s="226"/>
      <c r="H188" s="226"/>
      <c r="I188" s="226"/>
      <c r="J188" s="227" t="s">
        <v>252</v>
      </c>
      <c r="K188" s="228">
        <v>1</v>
      </c>
      <c r="L188" s="229">
        <v>0</v>
      </c>
      <c r="M188" s="230"/>
      <c r="N188" s="231">
        <f>ROUND(L188*K188,3)</f>
        <v>0</v>
      </c>
      <c r="O188" s="231"/>
      <c r="P188" s="231"/>
      <c r="Q188" s="231"/>
      <c r="R188" s="48"/>
      <c r="T188" s="232" t="s">
        <v>49</v>
      </c>
      <c r="U188" s="56" t="s">
        <v>56</v>
      </c>
      <c r="V188" s="47"/>
      <c r="W188" s="233">
        <f>V188*K188</f>
        <v>0</v>
      </c>
      <c r="X188" s="233">
        <v>0</v>
      </c>
      <c r="Y188" s="233">
        <f>X188*K188</f>
        <v>0</v>
      </c>
      <c r="Z188" s="233">
        <v>0.78500000000000003</v>
      </c>
      <c r="AA188" s="234">
        <f>Z188*K188</f>
        <v>0.78500000000000003</v>
      </c>
      <c r="AR188" s="21" t="s">
        <v>234</v>
      </c>
      <c r="AT188" s="21" t="s">
        <v>172</v>
      </c>
      <c r="AU188" s="21" t="s">
        <v>101</v>
      </c>
      <c r="AY188" s="21" t="s">
        <v>171</v>
      </c>
      <c r="BE188" s="148">
        <f>IF(U188="základná",N188,0)</f>
        <v>0</v>
      </c>
      <c r="BF188" s="148">
        <f>IF(U188="znížená",N188,0)</f>
        <v>0</v>
      </c>
      <c r="BG188" s="148">
        <f>IF(U188="zákl. prenesená",N188,0)</f>
        <v>0</v>
      </c>
      <c r="BH188" s="148">
        <f>IF(U188="zníž. prenesená",N188,0)</f>
        <v>0</v>
      </c>
      <c r="BI188" s="148">
        <f>IF(U188="nulová",N188,0)</f>
        <v>0</v>
      </c>
      <c r="BJ188" s="21" t="s">
        <v>101</v>
      </c>
      <c r="BK188" s="148">
        <f>ROUND(L188*K188,3)</f>
        <v>0</v>
      </c>
      <c r="BL188" s="21" t="s">
        <v>234</v>
      </c>
      <c r="BM188" s="21" t="s">
        <v>369</v>
      </c>
    </row>
    <row r="189" s="1" customFormat="1" ht="49.92" customHeight="1">
      <c r="B189" s="46"/>
      <c r="C189" s="47"/>
      <c r="D189" s="212" t="s">
        <v>370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237">
        <f>BK189</f>
        <v>0</v>
      </c>
      <c r="O189" s="238"/>
      <c r="P189" s="238"/>
      <c r="Q189" s="238"/>
      <c r="R189" s="48"/>
      <c r="T189" s="198"/>
      <c r="U189" s="72"/>
      <c r="V189" s="72"/>
      <c r="W189" s="72"/>
      <c r="X189" s="72"/>
      <c r="Y189" s="72"/>
      <c r="Z189" s="72"/>
      <c r="AA189" s="74"/>
      <c r="AT189" s="21" t="s">
        <v>88</v>
      </c>
      <c r="AU189" s="21" t="s">
        <v>89</v>
      </c>
      <c r="AY189" s="21" t="s">
        <v>371</v>
      </c>
      <c r="BK189" s="148">
        <v>0</v>
      </c>
    </row>
    <row r="190" s="1" customFormat="1" ht="6.96" customHeight="1">
      <c r="B190" s="75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7"/>
    </row>
  </sheetData>
  <sheetProtection sheet="1" formatColumns="0" formatRows="0" objects="1" scenarios="1" spinCount="10" saltValue="9rBXcP/QTHFYNJw2g3royVpNihHPbMYC4ZvPJkbaQJ/yPCLakIurIdDrxzvtWaBrRHUuoBwLrj23b1NSeSeVjg==" hashValue="d1bH8CTFI8zEotJyZ9gF5MnpQgY3yWk4JzF9F8AEzXLhizHNBkuhiKjlEk//F+vh3tFVaVZOTQ62nd6HLmIqFA==" algorithmName="SHA-512" password="CC35"/>
  <mergeCells count="239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5:Q75"/>
    <mergeCell ref="F77:P77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N127:Q127"/>
    <mergeCell ref="N128:Q128"/>
    <mergeCell ref="N129:Q129"/>
    <mergeCell ref="N136:Q136"/>
    <mergeCell ref="N151:Q151"/>
    <mergeCell ref="N154:Q154"/>
    <mergeCell ref="N155:Q155"/>
    <mergeCell ref="N157:Q157"/>
    <mergeCell ref="N166:Q166"/>
    <mergeCell ref="N173:Q173"/>
    <mergeCell ref="N179:Q179"/>
    <mergeCell ref="N187:Q187"/>
    <mergeCell ref="N189:Q189"/>
    <mergeCell ref="H1:K1"/>
    <mergeCell ref="S2:AC2"/>
  </mergeCells>
  <hyperlinks>
    <hyperlink ref="F1:G1" location="C2" display="1) Krycí list rozpočtu"/>
    <hyperlink ref="H1:K1" location="C86" display="2) Rekapitulácia rozpočtu"/>
    <hyperlink ref="L1" location="C126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PROMOST01\PROMOST</dc:creator>
  <cp:lastModifiedBy>PROMOST01\PROMOST</cp:lastModifiedBy>
  <dcterms:created xsi:type="dcterms:W3CDTF">2017-08-11T08:55:16Z</dcterms:created>
  <dcterms:modified xsi:type="dcterms:W3CDTF">2017-08-11T08:55:18Z</dcterms:modified>
</cp:coreProperties>
</file>